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5490" activeTab="0"/>
  </bookViews>
  <sheets>
    <sheet name="Sheet1" sheetId="1" r:id="rId1"/>
  </sheets>
  <definedNames>
    <definedName name="_xlnm.Print_Area" localSheetId="0">'Sheet1'!$A$1:$K$250</definedName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<sst xmlns="http://schemas.openxmlformats.org/spreadsheetml/2006/main" count="460" uniqueCount="240">
  <si>
    <t>Accumulated</t>
  </si>
  <si>
    <t>Book Value</t>
  </si>
  <si>
    <t xml:space="preserve">Additions </t>
  </si>
  <si>
    <t>Depreciation</t>
  </si>
  <si>
    <t/>
  </si>
  <si>
    <t xml:space="preserve"> </t>
  </si>
  <si>
    <t xml:space="preserve"> Improvements other than buildings - </t>
  </si>
  <si>
    <t xml:space="preserve">  Residential life fiber optic project</t>
  </si>
  <si>
    <t xml:space="preserve">  Energy system </t>
  </si>
  <si>
    <t xml:space="preserve">   Library books</t>
  </si>
  <si>
    <t xml:space="preserve">   Land and non-structural improvements </t>
  </si>
  <si>
    <t xml:space="preserve">   Buildings</t>
  </si>
  <si>
    <t xml:space="preserve">   Equipment</t>
  </si>
  <si>
    <t>A</t>
  </si>
  <si>
    <t xml:space="preserve">  Land </t>
  </si>
  <si>
    <t xml:space="preserve">  Land improvements</t>
  </si>
  <si>
    <t xml:space="preserve">  Agricultural administration building </t>
  </si>
  <si>
    <t xml:space="preserve">  O. K. Allen hall </t>
  </si>
  <si>
    <t xml:space="preserve">  Assembly center</t>
  </si>
  <si>
    <t xml:space="preserve">  Thomas J. Atkinson hall</t>
  </si>
  <si>
    <t xml:space="preserve">  John J. Audubon hall </t>
  </si>
  <si>
    <t xml:space="preserve">  Bituminous laboratory</t>
  </si>
  <si>
    <t xml:space="preserve">  David F. Boyd hall </t>
  </si>
  <si>
    <t xml:space="preserve">  Thomas D. Boyd hall</t>
  </si>
  <si>
    <t xml:space="preserve">  Carpenter shop </t>
  </si>
  <si>
    <t xml:space="preserve">  Central utility building </t>
  </si>
  <si>
    <t xml:space="preserve">  Charles E. Coates chemical laboratories</t>
  </si>
  <si>
    <t xml:space="preserve">  A. R. Choppin hall </t>
  </si>
  <si>
    <t xml:space="preserve">  Coastal studies institute building </t>
  </si>
  <si>
    <t xml:space="preserve">  Cooperative extension storage facility </t>
  </si>
  <si>
    <t xml:space="preserve">  Cotton fiber laboratory</t>
  </si>
  <si>
    <t xml:space="preserve">  Dairy improvement center </t>
  </si>
  <si>
    <t xml:space="preserve">  Dairy milking parlor</t>
  </si>
  <si>
    <t xml:space="preserve">  Dairy production center</t>
  </si>
  <si>
    <t xml:space="preserve">  Dairy science building </t>
  </si>
  <si>
    <t xml:space="preserve">  William H. Dalrymple laboratory</t>
  </si>
  <si>
    <t xml:space="preserve">  William R. Dodson auditorium </t>
  </si>
  <si>
    <t xml:space="preserve">  E.B. Doran agricultural engineering building </t>
  </si>
  <si>
    <t xml:space="preserve">  Electrical engineering building</t>
  </si>
  <si>
    <t xml:space="preserve">  Engineering shops</t>
  </si>
  <si>
    <t xml:space="preserve">  Entrance gates </t>
  </si>
  <si>
    <t xml:space="preserve">  Faculty club building</t>
  </si>
  <si>
    <t xml:space="preserve">  Firemen training center-</t>
  </si>
  <si>
    <t xml:space="preserve">  Field house</t>
  </si>
  <si>
    <t xml:space="preserve">  Food science building</t>
  </si>
  <si>
    <t xml:space="preserve">  Forestry building</t>
  </si>
  <si>
    <t xml:space="preserve">  Murphy J. Foster hall</t>
  </si>
  <si>
    <t xml:space="preserve">  J. B. Francioni hall </t>
  </si>
  <si>
    <t xml:space="preserve">  Greek theatre</t>
  </si>
  <si>
    <t xml:space="preserve">  Greenhouses</t>
  </si>
  <si>
    <t xml:space="preserve">  Grounds maintenance building</t>
  </si>
  <si>
    <t xml:space="preserve">  Gymnasium-auditorium </t>
  </si>
  <si>
    <t xml:space="preserve">  William B. Hatcher hall</t>
  </si>
  <si>
    <t xml:space="preserve">  Hemophilia laboratory</t>
  </si>
  <si>
    <t xml:space="preserve">  Henhouse building</t>
  </si>
  <si>
    <t xml:space="preserve">  Hilltop Arboretum </t>
  </si>
  <si>
    <t xml:space="preserve">  Robert L. Himes hall </t>
  </si>
  <si>
    <t xml:space="preserve">  Campbell B. Hodges hall</t>
  </si>
  <si>
    <t xml:space="preserve">  Home management house-        </t>
  </si>
  <si>
    <t xml:space="preserve">  Howe/Russell geoscience complex</t>
  </si>
  <si>
    <t xml:space="preserve">  Clyde Ingram hall</t>
  </si>
  <si>
    <t xml:space="preserve">  International learning center building</t>
  </si>
  <si>
    <t xml:space="preserve">  William P. Johnston hall </t>
  </si>
  <si>
    <t xml:space="preserve">  Seaman A. Knapp hall </t>
  </si>
  <si>
    <t xml:space="preserve">  Laboratory school</t>
  </si>
  <si>
    <t xml:space="preserve">  Lake project </t>
  </si>
  <si>
    <t xml:space="preserve">  Life sciences building </t>
  </si>
  <si>
    <t xml:space="preserve">  Life sciences building annex </t>
  </si>
  <si>
    <t xml:space="preserve">  Livestock exhibit building</t>
  </si>
  <si>
    <t xml:space="preserve">  Samuel Lockett hall</t>
  </si>
  <si>
    <t xml:space="preserve">  Huey P. Long field house </t>
  </si>
  <si>
    <t xml:space="preserve">  Maison Francaise (French House)</t>
  </si>
  <si>
    <t xml:space="preserve">  Middleton library</t>
  </si>
  <si>
    <t xml:space="preserve">  Military and aerospace studies building</t>
  </si>
  <si>
    <t xml:space="preserve">  Mini-farm and exhibit building </t>
  </si>
  <si>
    <t xml:space="preserve">  Mobile equipment storage building</t>
  </si>
  <si>
    <t xml:space="preserve">  Museum of geoscience exhibit building</t>
  </si>
  <si>
    <t xml:space="preserve">  Music and dramatic arts building</t>
  </si>
  <si>
    <t xml:space="preserve">  Music building (new) </t>
  </si>
  <si>
    <t xml:space="preserve">  Natatorium </t>
  </si>
  <si>
    <t xml:space="preserve">  Harry B. Nelson memorial building</t>
  </si>
  <si>
    <t xml:space="preserve">  James W. Nicholson hall</t>
  </si>
  <si>
    <t xml:space="preserve">  Nuclear science center </t>
  </si>
  <si>
    <t xml:space="preserve">  John M. Parker agricultural center </t>
  </si>
  <si>
    <t xml:space="preserve">  George Peabody hall</t>
  </si>
  <si>
    <t xml:space="preserve">  Physical plant storage warehouse</t>
  </si>
  <si>
    <t xml:space="preserve">  Plant pathology head house and residence </t>
  </si>
  <si>
    <t xml:space="preserve">  Ruffin G. Pleasant hall</t>
  </si>
  <si>
    <t xml:space="preserve">  Powerhouse </t>
  </si>
  <si>
    <t xml:space="preserve">  Arthur T. Prescott hall</t>
  </si>
  <si>
    <t xml:space="preserve">  Public safety building </t>
  </si>
  <si>
    <t xml:space="preserve">  Public safety storage facility </t>
  </si>
  <si>
    <t xml:space="preserve">  Research laboratory and motor pool </t>
  </si>
  <si>
    <t xml:space="preserve">  Residences-                                                                </t>
  </si>
  <si>
    <t xml:space="preserve">  Sea grant shop</t>
  </si>
  <si>
    <t xml:space="preserve">  Sigma phi epsilon house</t>
  </si>
  <si>
    <t xml:space="preserve">  William C. Stubbs hall </t>
  </si>
  <si>
    <t xml:space="preserve">  Student recreational sports center</t>
  </si>
  <si>
    <t xml:space="preserve">  Madison B. Sturgis hall</t>
  </si>
  <si>
    <t xml:space="preserve">  Swine palace theatre </t>
  </si>
  <si>
    <t xml:space="preserve">  Veterinary medicine building </t>
  </si>
  <si>
    <t xml:space="preserve">  Veterinary sciences building </t>
  </si>
  <si>
    <t xml:space="preserve">  Visitor's registration/information building</t>
  </si>
  <si>
    <t xml:space="preserve">  Waste incinerator</t>
  </si>
  <si>
    <t xml:space="preserve">  Harry D. Wilson laboratories</t>
  </si>
  <si>
    <t xml:space="preserve">  Women's housing annex I</t>
  </si>
  <si>
    <t xml:space="preserve">  Minor buildings</t>
  </si>
  <si>
    <t xml:space="preserve">  Acadian hall</t>
  </si>
  <si>
    <t xml:space="preserve">  Athletic maintenance storage </t>
  </si>
  <si>
    <t xml:space="preserve">  Athletic administrative building </t>
  </si>
  <si>
    <t xml:space="preserve">  P. G. T. Beauregard hall </t>
  </si>
  <si>
    <t xml:space="preserve">  Emily H. Blake hall</t>
  </si>
  <si>
    <t xml:space="preserve">  Alex Box stadium </t>
  </si>
  <si>
    <t xml:space="preserve">  Annie Boyd hall</t>
  </si>
  <si>
    <t xml:space="preserve">  James F. Broussard hall</t>
  </si>
  <si>
    <t xml:space="preserve">  Child care center </t>
  </si>
  <si>
    <t xml:space="preserve">  Copy and mail center</t>
  </si>
  <si>
    <t xml:space="preserve">  East campus apartments </t>
  </si>
  <si>
    <t xml:space="preserve">  Evangeline hall</t>
  </si>
  <si>
    <t xml:space="preserve">  Football indoor practice facility</t>
  </si>
  <si>
    <t xml:space="preserve">  Louise Garig hall</t>
  </si>
  <si>
    <t xml:space="preserve">  Edward J. Gay apartments </t>
  </si>
  <si>
    <t xml:space="preserve">  Golf clubhouse </t>
  </si>
  <si>
    <t xml:space="preserve">  Golf course</t>
  </si>
  <si>
    <t xml:space="preserve">  Mary C. Herget hall</t>
  </si>
  <si>
    <t xml:space="preserve">  Highland hall</t>
  </si>
  <si>
    <t xml:space="preserve">  Highland laundry building</t>
  </si>
  <si>
    <t xml:space="preserve">  Andrew Jackson hall</t>
  </si>
  <si>
    <t xml:space="preserve">  Grace King hall</t>
  </si>
  <si>
    <t xml:space="preserve">  John A. Lejeune hall </t>
  </si>
  <si>
    <t xml:space="preserve">  Married students apartments</t>
  </si>
  <si>
    <t xml:space="preserve">  Joan C. Miller hall</t>
  </si>
  <si>
    <t xml:space="preserve">  Lizzie C. McVoy hall </t>
  </si>
  <si>
    <t xml:space="preserve">  Bernie Moore stadium </t>
  </si>
  <si>
    <t xml:space="preserve">  North highland cafeteria</t>
  </si>
  <si>
    <t xml:space="preserve">  Parking lot restrooms</t>
  </si>
  <si>
    <t xml:space="preserve">  Pentagon lounge and service building</t>
  </si>
  <si>
    <t xml:space="preserve">  Pentagon dining hall </t>
  </si>
  <si>
    <t xml:space="preserve">  Printing building</t>
  </si>
  <si>
    <t xml:space="preserve">  Service station</t>
  </si>
  <si>
    <t xml:space="preserve">  Edmund Kirby Smith hall</t>
  </si>
  <si>
    <t xml:space="preserve">  Student health center</t>
  </si>
  <si>
    <t xml:space="preserve">  Tennis court and stadium </t>
  </si>
  <si>
    <t xml:space="preserve">  Tiger gift center (satellite location)</t>
  </si>
  <si>
    <t xml:space="preserve">  Tiger stadium</t>
  </si>
  <si>
    <t xml:space="preserve">  Zachary Taylor hall</t>
  </si>
  <si>
    <t xml:space="preserve">  Union</t>
  </si>
  <si>
    <t xml:space="preserve">  Union theatre building </t>
  </si>
  <si>
    <t xml:space="preserve">  Union warehouse</t>
  </si>
  <si>
    <t xml:space="preserve">  University stores</t>
  </si>
  <si>
    <t xml:space="preserve">  West Campus apartments </t>
  </si>
  <si>
    <t xml:space="preserve">  Women's soccer facility</t>
  </si>
  <si>
    <t xml:space="preserve">  Women's softball facility</t>
  </si>
  <si>
    <t xml:space="preserve">      Total educational plant</t>
  </si>
  <si>
    <t xml:space="preserve">      Total auxiliary plant</t>
  </si>
  <si>
    <t xml:space="preserve">      Total equipment</t>
  </si>
  <si>
    <t xml:space="preserve">      Total geology camp-Colorado Springs</t>
  </si>
  <si>
    <t xml:space="preserve">        Total </t>
  </si>
  <si>
    <t xml:space="preserve">     Buildings </t>
  </si>
  <si>
    <t xml:space="preserve">     Non-structural improvements </t>
  </si>
  <si>
    <t xml:space="preserve">     Helen M. Carter </t>
  </si>
  <si>
    <t xml:space="preserve">     Agnes Morris</t>
  </si>
  <si>
    <t xml:space="preserve">     Buildings</t>
  </si>
  <si>
    <t xml:space="preserve">     Chancellor's house</t>
  </si>
  <si>
    <t xml:space="preserve">     Dean of men </t>
  </si>
  <si>
    <t xml:space="preserve">     Horticulture foreman</t>
  </si>
  <si>
    <t xml:space="preserve">  Center for advanced microstructure and devices</t>
  </si>
  <si>
    <t xml:space="preserve">  Football practice field </t>
  </si>
  <si>
    <t xml:space="preserve">  Residential college</t>
  </si>
  <si>
    <t xml:space="preserve">   Capital leases</t>
  </si>
  <si>
    <t xml:space="preserve">  </t>
  </si>
  <si>
    <t xml:space="preserve">  Efferson hall</t>
  </si>
  <si>
    <t xml:space="preserve">  Julian C. Miller hall</t>
  </si>
  <si>
    <t xml:space="preserve">  Engineering laboratory annex building</t>
  </si>
  <si>
    <t xml:space="preserve">  Renewable natural resources building</t>
  </si>
  <si>
    <t xml:space="preserve">  Tureaud hall</t>
  </si>
  <si>
    <t xml:space="preserve">  Wetland resources building</t>
  </si>
  <si>
    <t xml:space="preserve">  Virginia Rice Williams hall</t>
  </si>
  <si>
    <t xml:space="preserve">  Art building</t>
  </si>
  <si>
    <t xml:space="preserve">  Animal science and plant biology laboratory</t>
  </si>
  <si>
    <t xml:space="preserve">  South campus-</t>
  </si>
  <si>
    <t xml:space="preserve">  Sea grant building</t>
  </si>
  <si>
    <t xml:space="preserve">  Alex Box stadium  (new)</t>
  </si>
  <si>
    <t xml:space="preserve">   Movable items</t>
  </si>
  <si>
    <t xml:space="preserve">  Parking garage</t>
  </si>
  <si>
    <t>B</t>
  </si>
  <si>
    <t>C</t>
  </si>
  <si>
    <t>June 30, 2008</t>
  </si>
  <si>
    <t xml:space="preserve">  Business education complex</t>
  </si>
  <si>
    <t xml:space="preserve">  Patrick F. Taylor hall</t>
  </si>
  <si>
    <t xml:space="preserve">  Construction management building</t>
  </si>
  <si>
    <t xml:space="preserve">  Hill memorial library building </t>
  </si>
  <si>
    <t xml:space="preserve">  Journalism building</t>
  </si>
  <si>
    <t xml:space="preserve">  Memorial tower</t>
  </si>
  <si>
    <t xml:space="preserve">  Band building</t>
  </si>
  <si>
    <t xml:space="preserve">  Ecology research laboratory</t>
  </si>
  <si>
    <t xml:space="preserve">  Ecology greenhouse</t>
  </si>
  <si>
    <t xml:space="preserve">  Sea grant storage A</t>
  </si>
  <si>
    <t xml:space="preserve">  Sea grant storage B</t>
  </si>
  <si>
    <t xml:space="preserve">  Vegetation research laboratory</t>
  </si>
  <si>
    <t xml:space="preserve">  Agricultural metal building</t>
  </si>
  <si>
    <t xml:space="preserve">  Football operations center</t>
  </si>
  <si>
    <t xml:space="preserve">  Germaine Laville cafeteria</t>
  </si>
  <si>
    <t xml:space="preserve">  Tiger habitat</t>
  </si>
  <si>
    <t xml:space="preserve">  Press building</t>
  </si>
  <si>
    <t xml:space="preserve">  Residential life warehouse</t>
  </si>
  <si>
    <t xml:space="preserve">  Jessie Coates hall (chemical engineering building)</t>
  </si>
  <si>
    <t xml:space="preserve">  Demonstration equipment and supplies storage</t>
  </si>
  <si>
    <t xml:space="preserve">   Collections</t>
  </si>
  <si>
    <t>Educational plant --</t>
  </si>
  <si>
    <t>Auxiliary plant --</t>
  </si>
  <si>
    <t>Equipment-unallocated --</t>
  </si>
  <si>
    <t>Geology Camp-Colorado Springs --</t>
  </si>
  <si>
    <t xml:space="preserve">  Educational plant -</t>
  </si>
  <si>
    <t>For the year ended June 30, 2009</t>
  </si>
  <si>
    <t>ANALYSIS G-2B</t>
  </si>
  <si>
    <t>June 30, 2009</t>
  </si>
  <si>
    <t>Analysis of Investment in Plant</t>
  </si>
  <si>
    <t xml:space="preserve">  Louisiana house</t>
  </si>
  <si>
    <t xml:space="preserve">  Veterinary medicine trailer</t>
  </si>
  <si>
    <t xml:space="preserve">  Band hall</t>
  </si>
  <si>
    <t xml:space="preserve">  Design building</t>
  </si>
  <si>
    <t xml:space="preserve">  Energy center</t>
  </si>
  <si>
    <t xml:space="preserve">  Energy, coast and environment building</t>
  </si>
  <si>
    <t xml:space="preserve">  Engineering research and development building</t>
  </si>
  <si>
    <t xml:space="preserve">  Environmental studies</t>
  </si>
  <si>
    <t xml:space="preserve">  Facility services surplus storage</t>
  </si>
  <si>
    <t xml:space="preserve">  Fred C. Frey building</t>
  </si>
  <si>
    <t xml:space="preserve">  Human ecology building</t>
  </si>
  <si>
    <t xml:space="preserve">  Lakeshore house</t>
  </si>
  <si>
    <t xml:space="preserve">  Livestock exhibit show facility</t>
  </si>
  <si>
    <t xml:space="preserve">  Louisiana transportation and research center</t>
  </si>
  <si>
    <t xml:space="preserve">  Manship school research facility</t>
  </si>
  <si>
    <t xml:space="preserve">  Old President's house</t>
  </si>
  <si>
    <t xml:space="preserve">  Power plant/ cogen system building</t>
  </si>
  <si>
    <t xml:space="preserve">  East Germaine Laville</t>
  </si>
  <si>
    <t xml:space="preserve">  West Germaine Laville</t>
  </si>
  <si>
    <t>B.  $2,909,683 includes a prior year balance of $2,807,133 plus a prior period adjustment of $102,550.</t>
  </si>
  <si>
    <t xml:space="preserve">A.  $184,600,356 includes a prior year balance of $184,474,409 plus a prior period adjustment of $125,947. </t>
  </si>
  <si>
    <t>C.  $8,502,699 consists of $13,485,827 in new additions and ($4,983,128) in retirements.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</si>
</sst>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* #,##0.0_);_(* \(#,##0.0\);_(* &quot;-&quot;??_);_(@_)"/>
  </numFmts>
  <fonts count="50"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b/>
      <sz val="12"/>
      <color indexed="62"/>
      <name val="Goudy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b/>
      <sz val="12"/>
      <color rgb="FF461D7C"/>
      <name val="Goudy Old Style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/>
    </xf>
    <xf numFmtId="37" fontId="1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>
      <alignment vertical="center"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 quotePrefix="1">
      <alignment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center" vertical="center"/>
      <protection/>
    </xf>
    <xf numFmtId="37" fontId="1" fillId="0" borderId="0" xfId="0" applyNumberFormat="1" applyFont="1" applyFill="1" applyAlignment="1" applyProtection="1">
      <alignment vertical="center"/>
      <protection/>
    </xf>
    <xf numFmtId="164" fontId="1" fillId="0" borderId="0" xfId="46" applyNumberFormat="1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164" fontId="1" fillId="0" borderId="0" xfId="46" applyNumberFormat="1" applyFont="1" applyFill="1" applyAlignment="1">
      <alignment vertical="center"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58">
      <alignment/>
      <protection/>
    </xf>
    <xf numFmtId="165" fontId="46" fillId="0" borderId="0" xfId="45" applyNumberFormat="1" applyFont="1" applyFill="1" applyBorder="1" applyAlignment="1" applyProtection="1">
      <alignment vertical="center"/>
      <protection/>
    </xf>
    <xf numFmtId="165" fontId="46" fillId="0" borderId="0" xfId="45" applyNumberFormat="1" applyFont="1" applyFill="1" applyBorder="1" applyAlignment="1" applyProtection="1">
      <alignment horizontal="center" vertical="center"/>
      <protection/>
    </xf>
    <xf numFmtId="165" fontId="47" fillId="0" borderId="0" xfId="45" applyNumberFormat="1" applyFont="1" applyFill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/>
      <protection/>
    </xf>
    <xf numFmtId="37" fontId="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37" fontId="6" fillId="0" borderId="10" xfId="0" applyNumberFormat="1" applyFont="1" applyBorder="1" applyAlignment="1" applyProtection="1">
      <alignment horizontal="center" vertical="center"/>
      <protection/>
    </xf>
    <xf numFmtId="15" fontId="6" fillId="0" borderId="10" xfId="0" applyNumberFormat="1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vertical="center"/>
      <protection/>
    </xf>
    <xf numFmtId="37" fontId="6" fillId="0" borderId="11" xfId="0" applyNumberFormat="1" applyFont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37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64" fontId="6" fillId="0" borderId="0" xfId="46" applyNumberFormat="1" applyFont="1" applyFill="1" applyAlignment="1" applyProtection="1">
      <alignment vertical="center"/>
      <protection/>
    </xf>
    <xf numFmtId="164" fontId="6" fillId="0" borderId="0" xfId="46" applyNumberFormat="1" applyFont="1" applyFill="1" applyAlignment="1" applyProtection="1">
      <alignment horizontal="left" vertical="center"/>
      <protection/>
    </xf>
    <xf numFmtId="164" fontId="6" fillId="0" borderId="0" xfId="46" applyNumberFormat="1" applyFont="1" applyFill="1" applyAlignment="1" applyProtection="1">
      <alignment horizontal="center"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165" fontId="6" fillId="0" borderId="0" xfId="42" applyNumberFormat="1" applyFont="1" applyFill="1" applyAlignment="1" applyProtection="1">
      <alignment horizontal="center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6" fillId="0" borderId="0" xfId="42" applyNumberFormat="1" applyFont="1" applyFill="1" applyBorder="1" applyAlignment="1" applyProtection="1">
      <alignment horizontal="left"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2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4" fontId="6" fillId="0" borderId="13" xfId="46" applyNumberFormat="1" applyFont="1" applyFill="1" applyBorder="1" applyAlignment="1" applyProtection="1">
      <alignment vertical="center"/>
      <protection/>
    </xf>
    <xf numFmtId="0" fontId="8" fillId="0" borderId="0" xfId="58" applyFont="1">
      <alignment/>
      <protection/>
    </xf>
    <xf numFmtId="0" fontId="6" fillId="0" borderId="0" xfId="0" applyFont="1" applyFill="1" applyAlignment="1" applyProtection="1">
      <alignment horizontal="left" vertical="center"/>
      <protection/>
    </xf>
    <xf numFmtId="165" fontId="7" fillId="0" borderId="0" xfId="45" applyNumberFormat="1" applyFont="1" applyFill="1" applyBorder="1" applyAlignment="1" applyProtection="1">
      <alignment horizontal="center" vertical="center"/>
      <protection/>
    </xf>
    <xf numFmtId="165" fontId="48" fillId="0" borderId="0" xfId="45" applyNumberFormat="1" applyFont="1" applyFill="1" applyBorder="1" applyAlignment="1" applyProtection="1">
      <alignment horizontal="center" vertical="center"/>
      <protection/>
    </xf>
    <xf numFmtId="165" fontId="49" fillId="0" borderId="0" xfId="45" applyNumberFormat="1" applyFont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561975</xdr:colOff>
      <xdr:row>0</xdr:row>
      <xdr:rowOff>152400</xdr:rowOff>
    </xdr:from>
    <xdr:to>
      <xdr:col>0</xdr:col>
      <xdr:colOff>2333625</xdr:colOff>
      <xdr:row>5</xdr:row>
      <xdr:rowOff>38100</xdr:rowOff>
    </xdr:to>
    <xdr:pic>
      <xdr:nvPicPr>
        <xdr:cNvPr id="1" name="Picture 3" descr="ProcessHorizontalF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152400"/>
          <a:ext cx="17716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288"/>
  <sheetViews>
    <sheetView showGridLines="0" tabSelected="1" zoomScalePageLayoutView="0" workbookViewId="0" topLeftCell="A1">
      <selection activeCell="C6" sqref="C6:K6"/>
    </sheetView>
  </sheetViews>
  <sheetFormatPr defaultColWidth="9.140625" defaultRowHeight="12.75"/>
  <cols>
    <col min="1" max="1" width="43.00390625" style="1" bestFit="1" customWidth="1"/>
    <col min="2" max="2" width="1.8515625" style="1" customWidth="1"/>
    <col min="3" max="3" width="14.421875" style="1" bestFit="1" customWidth="1"/>
    <col min="4" max="4" width="3.28125" style="15" bestFit="1" customWidth="1"/>
    <col min="5" max="5" width="11.8515625" style="2" bestFit="1" customWidth="1"/>
    <col min="6" max="6" width="2.28125" style="17" bestFit="1" customWidth="1"/>
    <col min="7" max="7" width="14.421875" style="1" bestFit="1" customWidth="1"/>
    <col min="8" max="8" width="2.140625" style="1" bestFit="1" customWidth="1"/>
    <col min="9" max="9" width="12.8515625" style="3" bestFit="1" customWidth="1"/>
    <col min="10" max="10" width="1.8515625" style="1" customWidth="1"/>
    <col min="11" max="11" width="12.8515625" style="3" bestFit="1" customWidth="1"/>
    <col min="12" max="241" width="8.7109375" style="1" customWidth="1"/>
    <col min="242" max="16384" width="9.140625" style="4" customWidth="1"/>
  </cols>
  <sheetData>
    <row r="1" spans="1:11" ht="12.75">
      <c r="A1" s="66"/>
      <c r="B1" s="24"/>
      <c r="C1" s="24"/>
      <c r="D1" s="24"/>
      <c r="E1" s="24"/>
      <c r="F1" s="24"/>
      <c r="G1" s="24"/>
      <c r="H1" s="24"/>
      <c r="I1" s="21"/>
      <c r="J1" s="13"/>
      <c r="K1" s="21"/>
    </row>
    <row r="2" spans="1:11" ht="13.5" customHeight="1">
      <c r="A2" s="66"/>
      <c r="B2" s="24"/>
      <c r="C2" s="24"/>
      <c r="D2" s="24"/>
      <c r="E2" s="24"/>
      <c r="F2" s="24"/>
      <c r="G2" s="24"/>
      <c r="H2" s="24"/>
      <c r="I2" s="21"/>
      <c r="J2" s="19"/>
      <c r="K2" s="20"/>
    </row>
    <row r="3" spans="1:241" s="6" customFormat="1" ht="16.5">
      <c r="A3" s="66"/>
      <c r="B3" s="25"/>
      <c r="C3" s="65" t="s">
        <v>215</v>
      </c>
      <c r="D3" s="65"/>
      <c r="E3" s="65"/>
      <c r="F3" s="65"/>
      <c r="G3" s="65"/>
      <c r="H3" s="65"/>
      <c r="I3" s="65"/>
      <c r="J3" s="65"/>
      <c r="K3" s="6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</row>
    <row r="4" spans="1:241" s="6" customFormat="1" ht="6" customHeight="1">
      <c r="A4" s="66"/>
      <c r="B4" s="27"/>
      <c r="C4" s="64"/>
      <c r="D4" s="64"/>
      <c r="E4" s="64"/>
      <c r="F4" s="64"/>
      <c r="G4" s="64"/>
      <c r="H4" s="62"/>
      <c r="I4" s="21"/>
      <c r="J4" s="21"/>
      <c r="K4" s="21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</row>
    <row r="5" spans="1:241" s="6" customFormat="1" ht="16.5">
      <c r="A5" s="66"/>
      <c r="B5" s="25"/>
      <c r="C5" s="65" t="s">
        <v>217</v>
      </c>
      <c r="D5" s="65"/>
      <c r="E5" s="65"/>
      <c r="F5" s="65"/>
      <c r="G5" s="65"/>
      <c r="H5" s="65"/>
      <c r="I5" s="65"/>
      <c r="J5" s="65"/>
      <c r="K5" s="6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</row>
    <row r="6" spans="1:241" s="6" customFormat="1" ht="16.5">
      <c r="A6" s="66"/>
      <c r="B6" s="25"/>
      <c r="C6" s="65" t="s">
        <v>214</v>
      </c>
      <c r="D6" s="65"/>
      <c r="E6" s="65"/>
      <c r="F6" s="65"/>
      <c r="G6" s="65"/>
      <c r="H6" s="65"/>
      <c r="I6" s="65"/>
      <c r="J6" s="65"/>
      <c r="K6" s="6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</row>
    <row r="7" spans="1:241" s="6" customFormat="1" ht="8.25" customHeight="1">
      <c r="A7" s="66"/>
      <c r="B7" s="25"/>
      <c r="C7" s="25"/>
      <c r="D7" s="25"/>
      <c r="E7" s="25"/>
      <c r="F7" s="25"/>
      <c r="G7" s="25"/>
      <c r="H7" s="24"/>
      <c r="I7" s="21"/>
      <c r="J7" s="20"/>
      <c r="K7" s="20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</row>
    <row r="8" spans="1:11" ht="12.75">
      <c r="A8" s="66"/>
      <c r="B8" s="26"/>
      <c r="C8" s="26"/>
      <c r="D8" s="26"/>
      <c r="E8" s="26"/>
      <c r="F8" s="26"/>
      <c r="G8" s="26"/>
      <c r="H8" s="24"/>
      <c r="I8" s="21"/>
      <c r="J8" s="21"/>
      <c r="K8" s="21"/>
    </row>
    <row r="9" spans="1:11" ht="12">
      <c r="A9" s="21"/>
      <c r="B9" s="21"/>
      <c r="C9" s="21"/>
      <c r="D9" s="22"/>
      <c r="E9" s="21"/>
      <c r="F9" s="23"/>
      <c r="G9" s="21"/>
      <c r="H9" s="21"/>
      <c r="I9" s="21"/>
      <c r="J9" s="21"/>
      <c r="K9" s="21"/>
    </row>
    <row r="10" spans="1:11" ht="12">
      <c r="A10" s="21"/>
      <c r="B10" s="21"/>
      <c r="C10" s="21"/>
      <c r="D10" s="22"/>
      <c r="E10" s="21"/>
      <c r="F10" s="23"/>
      <c r="G10" s="21"/>
      <c r="H10" s="21"/>
      <c r="I10" s="21"/>
      <c r="J10" s="21"/>
      <c r="K10" s="21"/>
    </row>
    <row r="11" spans="1:11" ht="13.5">
      <c r="A11" s="28"/>
      <c r="B11" s="28"/>
      <c r="C11" s="28"/>
      <c r="D11" s="29"/>
      <c r="E11" s="30"/>
      <c r="F11" s="31"/>
      <c r="G11" s="28"/>
      <c r="H11" s="28"/>
      <c r="I11" s="32" t="s">
        <v>0</v>
      </c>
      <c r="J11" s="28"/>
      <c r="K11" s="31" t="s">
        <v>1</v>
      </c>
    </row>
    <row r="12" spans="1:11" ht="13.5">
      <c r="A12" s="28"/>
      <c r="B12" s="28"/>
      <c r="C12" s="33" t="s">
        <v>187</v>
      </c>
      <c r="D12" s="34"/>
      <c r="E12" s="35" t="s">
        <v>2</v>
      </c>
      <c r="F12" s="32"/>
      <c r="G12" s="36" t="s">
        <v>216</v>
      </c>
      <c r="H12" s="37"/>
      <c r="I12" s="38" t="s">
        <v>3</v>
      </c>
      <c r="J12" s="37"/>
      <c r="K12" s="33" t="s">
        <v>216</v>
      </c>
    </row>
    <row r="13" spans="1:11" ht="13.5">
      <c r="A13" s="28"/>
      <c r="B13" s="28"/>
      <c r="C13" s="39"/>
      <c r="D13" s="34"/>
      <c r="E13" s="40"/>
      <c r="F13" s="32"/>
      <c r="G13" s="39"/>
      <c r="H13" s="28"/>
      <c r="I13" s="31"/>
      <c r="J13" s="28"/>
      <c r="K13" s="31"/>
    </row>
    <row r="14" spans="1:241" s="9" customFormat="1" ht="13.5">
      <c r="A14" s="41" t="s">
        <v>209</v>
      </c>
      <c r="B14" s="42" t="s">
        <v>4</v>
      </c>
      <c r="C14" s="43"/>
      <c r="D14" s="44"/>
      <c r="E14" s="43"/>
      <c r="F14" s="45"/>
      <c r="G14" s="43"/>
      <c r="H14" s="41"/>
      <c r="I14" s="45"/>
      <c r="J14" s="41"/>
      <c r="K14" s="45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</row>
    <row r="15" spans="1:241" s="9" customFormat="1" ht="13.5">
      <c r="A15" s="41" t="s">
        <v>14</v>
      </c>
      <c r="B15" s="42" t="s">
        <v>4</v>
      </c>
      <c r="C15" s="46">
        <f>586863+89393</f>
        <v>676256</v>
      </c>
      <c r="D15" s="47"/>
      <c r="E15" s="48">
        <v>0</v>
      </c>
      <c r="F15" s="48"/>
      <c r="G15" s="46">
        <f>+C15+E15</f>
        <v>676256</v>
      </c>
      <c r="H15" s="46"/>
      <c r="I15" s="48">
        <v>0</v>
      </c>
      <c r="J15" s="46"/>
      <c r="K15" s="48">
        <f aca="true" t="shared" si="0" ref="K15:K20">G15-I15</f>
        <v>676256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</row>
    <row r="16" spans="1:241" s="9" customFormat="1" ht="13.5">
      <c r="A16" s="41" t="s">
        <v>15</v>
      </c>
      <c r="B16" s="42" t="s">
        <v>4</v>
      </c>
      <c r="C16" s="49">
        <v>30436627</v>
      </c>
      <c r="D16" s="50"/>
      <c r="E16" s="51">
        <v>4715349</v>
      </c>
      <c r="F16" s="51"/>
      <c r="G16" s="49">
        <f>+C16+E16</f>
        <v>35151976</v>
      </c>
      <c r="H16" s="49"/>
      <c r="I16" s="51">
        <v>19805401</v>
      </c>
      <c r="J16" s="49"/>
      <c r="K16" s="51">
        <f t="shared" si="0"/>
        <v>15346575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</row>
    <row r="17" spans="1:241" s="9" customFormat="1" ht="13.5">
      <c r="A17" s="41" t="s">
        <v>16</v>
      </c>
      <c r="B17" s="42" t="s">
        <v>4</v>
      </c>
      <c r="C17" s="49">
        <v>732218</v>
      </c>
      <c r="D17" s="50"/>
      <c r="E17" s="51">
        <v>0</v>
      </c>
      <c r="F17" s="51"/>
      <c r="G17" s="49">
        <f>+C17+E17</f>
        <v>732218</v>
      </c>
      <c r="H17" s="49"/>
      <c r="I17" s="51">
        <v>588448</v>
      </c>
      <c r="J17" s="49"/>
      <c r="K17" s="51">
        <f t="shared" si="0"/>
        <v>143770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</row>
    <row r="18" spans="1:241" s="9" customFormat="1" ht="13.5">
      <c r="A18" s="41" t="s">
        <v>200</v>
      </c>
      <c r="B18" s="42"/>
      <c r="C18" s="49">
        <v>158599</v>
      </c>
      <c r="D18" s="50"/>
      <c r="E18" s="51">
        <v>0</v>
      </c>
      <c r="F18" s="51"/>
      <c r="G18" s="49">
        <f>+C18+E18</f>
        <v>158599</v>
      </c>
      <c r="H18" s="49"/>
      <c r="I18" s="51">
        <v>158599</v>
      </c>
      <c r="J18" s="49"/>
      <c r="K18" s="51">
        <f t="shared" si="0"/>
        <v>0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</row>
    <row r="19" spans="1:241" s="9" customFormat="1" ht="13.5">
      <c r="A19" s="41" t="s">
        <v>17</v>
      </c>
      <c r="B19" s="42" t="s">
        <v>4</v>
      </c>
      <c r="C19" s="49">
        <v>1145468</v>
      </c>
      <c r="D19" s="50"/>
      <c r="E19" s="51">
        <v>0</v>
      </c>
      <c r="F19" s="51"/>
      <c r="G19" s="49">
        <f>+C19+E19</f>
        <v>1145468</v>
      </c>
      <c r="H19" s="49"/>
      <c r="I19" s="51">
        <v>1012516</v>
      </c>
      <c r="J19" s="49"/>
      <c r="K19" s="51">
        <f t="shared" si="0"/>
        <v>132952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</row>
    <row r="20" spans="1:241" s="9" customFormat="1" ht="12" customHeight="1">
      <c r="A20" s="41" t="s">
        <v>179</v>
      </c>
      <c r="B20" s="41"/>
      <c r="C20" s="49">
        <v>107194</v>
      </c>
      <c r="D20" s="50"/>
      <c r="E20" s="51">
        <v>0</v>
      </c>
      <c r="F20" s="51"/>
      <c r="G20" s="49">
        <f aca="true" t="shared" si="1" ref="G20:G27">+C20+E20</f>
        <v>107194</v>
      </c>
      <c r="H20" s="49"/>
      <c r="I20" s="51">
        <v>107194</v>
      </c>
      <c r="J20" s="49"/>
      <c r="K20" s="51">
        <f t="shared" si="0"/>
        <v>0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</row>
    <row r="21" spans="1:241" s="9" customFormat="1" ht="13.5">
      <c r="A21" s="41" t="s">
        <v>178</v>
      </c>
      <c r="B21" s="41"/>
      <c r="C21" s="49">
        <v>200973</v>
      </c>
      <c r="D21" s="50"/>
      <c r="E21" s="51">
        <v>0</v>
      </c>
      <c r="F21" s="51"/>
      <c r="G21" s="49">
        <f t="shared" si="1"/>
        <v>200973</v>
      </c>
      <c r="H21" s="49"/>
      <c r="I21" s="51">
        <v>196534</v>
      </c>
      <c r="J21" s="49"/>
      <c r="K21" s="51">
        <f>G21-I21</f>
        <v>4439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</row>
    <row r="22" spans="1:241" s="9" customFormat="1" ht="13.5">
      <c r="A22" s="41" t="s">
        <v>19</v>
      </c>
      <c r="B22" s="42" t="s">
        <v>4</v>
      </c>
      <c r="C22" s="49">
        <v>522242</v>
      </c>
      <c r="D22" s="50"/>
      <c r="E22" s="51">
        <v>0</v>
      </c>
      <c r="F22" s="51"/>
      <c r="G22" s="49">
        <f t="shared" si="1"/>
        <v>522242</v>
      </c>
      <c r="H22" s="49"/>
      <c r="I22" s="51">
        <v>474259</v>
      </c>
      <c r="J22" s="49"/>
      <c r="K22" s="51">
        <f aca="true" t="shared" si="2" ref="K22:K79">G22-I22</f>
        <v>47983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</row>
    <row r="23" spans="1:241" s="9" customFormat="1" ht="13.5">
      <c r="A23" s="41" t="s">
        <v>20</v>
      </c>
      <c r="B23" s="42" t="s">
        <v>4</v>
      </c>
      <c r="C23" s="49">
        <v>352612</v>
      </c>
      <c r="D23" s="50"/>
      <c r="E23" s="51">
        <v>0</v>
      </c>
      <c r="F23" s="51"/>
      <c r="G23" s="49">
        <f t="shared" si="1"/>
        <v>352612</v>
      </c>
      <c r="H23" s="49"/>
      <c r="I23" s="51">
        <v>345395</v>
      </c>
      <c r="J23" s="49"/>
      <c r="K23" s="51">
        <f t="shared" si="2"/>
        <v>7217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</row>
    <row r="24" spans="1:241" s="9" customFormat="1" ht="13.5">
      <c r="A24" s="41" t="s">
        <v>194</v>
      </c>
      <c r="B24" s="42"/>
      <c r="C24" s="49">
        <v>189180</v>
      </c>
      <c r="D24" s="50"/>
      <c r="E24" s="51">
        <v>0</v>
      </c>
      <c r="F24" s="51"/>
      <c r="G24" s="49">
        <f t="shared" si="1"/>
        <v>189180</v>
      </c>
      <c r="H24" s="49"/>
      <c r="I24" s="51">
        <v>189180</v>
      </c>
      <c r="J24" s="49"/>
      <c r="K24" s="51">
        <f>G24-I24</f>
        <v>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</row>
    <row r="25" spans="1:241" s="9" customFormat="1" ht="13.5">
      <c r="A25" s="41" t="s">
        <v>21</v>
      </c>
      <c r="B25" s="42" t="s">
        <v>4</v>
      </c>
      <c r="C25" s="49">
        <v>13089</v>
      </c>
      <c r="D25" s="50"/>
      <c r="E25" s="51">
        <v>0</v>
      </c>
      <c r="F25" s="51"/>
      <c r="G25" s="49">
        <f t="shared" si="1"/>
        <v>13089</v>
      </c>
      <c r="H25" s="49"/>
      <c r="I25" s="51">
        <v>13089</v>
      </c>
      <c r="J25" s="49"/>
      <c r="K25" s="51">
        <f t="shared" si="2"/>
        <v>0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</row>
    <row r="26" spans="1:241" s="9" customFormat="1" ht="13.5">
      <c r="A26" s="41" t="s">
        <v>22</v>
      </c>
      <c r="B26" s="42" t="s">
        <v>4</v>
      </c>
      <c r="C26" s="49">
        <v>424080</v>
      </c>
      <c r="D26" s="50"/>
      <c r="E26" s="51">
        <v>0</v>
      </c>
      <c r="F26" s="51"/>
      <c r="G26" s="49">
        <f t="shared" si="1"/>
        <v>424080</v>
      </c>
      <c r="H26" s="49"/>
      <c r="I26" s="51">
        <v>283571</v>
      </c>
      <c r="J26" s="49"/>
      <c r="K26" s="51">
        <f t="shared" si="2"/>
        <v>140509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</row>
    <row r="27" spans="1:241" s="9" customFormat="1" ht="13.5">
      <c r="A27" s="41" t="s">
        <v>23</v>
      </c>
      <c r="B27" s="42" t="s">
        <v>4</v>
      </c>
      <c r="C27" s="49">
        <v>2872269</v>
      </c>
      <c r="D27" s="50"/>
      <c r="E27" s="51">
        <v>0</v>
      </c>
      <c r="F27" s="51"/>
      <c r="G27" s="49">
        <f t="shared" si="1"/>
        <v>2872269</v>
      </c>
      <c r="H27" s="49"/>
      <c r="I27" s="51">
        <v>1765479</v>
      </c>
      <c r="J27" s="49"/>
      <c r="K27" s="51">
        <f t="shared" si="2"/>
        <v>1106790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</row>
    <row r="28" spans="1:241" s="9" customFormat="1" ht="13.5">
      <c r="A28" s="41" t="s">
        <v>188</v>
      </c>
      <c r="B28" s="42"/>
      <c r="C28" s="49">
        <v>1055120</v>
      </c>
      <c r="D28" s="50"/>
      <c r="E28" s="51">
        <v>3845330</v>
      </c>
      <c r="F28" s="51"/>
      <c r="G28" s="49">
        <f aca="true" t="shared" si="3" ref="G28:G61">+C28+E28</f>
        <v>4900450</v>
      </c>
      <c r="H28" s="49"/>
      <c r="I28" s="51">
        <v>0</v>
      </c>
      <c r="J28" s="49"/>
      <c r="K28" s="51">
        <f t="shared" si="2"/>
        <v>4900450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</row>
    <row r="29" spans="1:241" s="9" customFormat="1" ht="13.5">
      <c r="A29" s="41" t="s">
        <v>24</v>
      </c>
      <c r="B29" s="42" t="s">
        <v>4</v>
      </c>
      <c r="C29" s="49">
        <v>54577</v>
      </c>
      <c r="D29" s="50"/>
      <c r="E29" s="51">
        <v>0</v>
      </c>
      <c r="F29" s="51"/>
      <c r="G29" s="49">
        <f t="shared" si="3"/>
        <v>54577</v>
      </c>
      <c r="H29" s="49"/>
      <c r="I29" s="51">
        <v>54577</v>
      </c>
      <c r="J29" s="49"/>
      <c r="K29" s="51">
        <f t="shared" si="2"/>
        <v>0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</row>
    <row r="30" spans="1:241" s="9" customFormat="1" ht="13.5">
      <c r="A30" s="41" t="s">
        <v>166</v>
      </c>
      <c r="B30" s="42" t="s">
        <v>4</v>
      </c>
      <c r="C30" s="49">
        <v>28215590</v>
      </c>
      <c r="D30" s="44"/>
      <c r="E30" s="51">
        <v>0</v>
      </c>
      <c r="F30" s="45"/>
      <c r="G30" s="49">
        <f t="shared" si="3"/>
        <v>28215590</v>
      </c>
      <c r="H30" s="49"/>
      <c r="I30" s="51">
        <v>11983691</v>
      </c>
      <c r="J30" s="49"/>
      <c r="K30" s="51">
        <f t="shared" si="2"/>
        <v>16231899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</row>
    <row r="31" spans="1:241" s="9" customFormat="1" ht="13.5">
      <c r="A31" s="41" t="s">
        <v>25</v>
      </c>
      <c r="B31" s="42" t="s">
        <v>4</v>
      </c>
      <c r="C31" s="49">
        <v>6457774</v>
      </c>
      <c r="D31" s="50"/>
      <c r="E31" s="51">
        <v>0</v>
      </c>
      <c r="F31" s="51"/>
      <c r="G31" s="49">
        <f t="shared" si="3"/>
        <v>6457774</v>
      </c>
      <c r="H31" s="49"/>
      <c r="I31" s="51">
        <v>4358996</v>
      </c>
      <c r="J31" s="49"/>
      <c r="K31" s="51">
        <f t="shared" si="2"/>
        <v>2098778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</row>
    <row r="32" spans="1:241" s="9" customFormat="1" ht="13.5">
      <c r="A32" s="41" t="s">
        <v>115</v>
      </c>
      <c r="B32" s="42" t="s">
        <v>4</v>
      </c>
      <c r="C32" s="51">
        <v>3149389</v>
      </c>
      <c r="D32" s="44"/>
      <c r="E32" s="51">
        <v>0</v>
      </c>
      <c r="F32" s="45"/>
      <c r="G32" s="49">
        <f>+C32+E32</f>
        <v>3149389</v>
      </c>
      <c r="H32" s="49"/>
      <c r="I32" s="51">
        <v>393695</v>
      </c>
      <c r="J32" s="49"/>
      <c r="K32" s="51">
        <f>G32-I32</f>
        <v>2755694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</row>
    <row r="33" spans="1:241" s="9" customFormat="1" ht="13.5">
      <c r="A33" s="41" t="s">
        <v>27</v>
      </c>
      <c r="B33" s="42" t="s">
        <v>4</v>
      </c>
      <c r="C33" s="49">
        <v>11264752</v>
      </c>
      <c r="D33" s="50"/>
      <c r="E33" s="51">
        <v>552284</v>
      </c>
      <c r="F33" s="51"/>
      <c r="G33" s="49">
        <f t="shared" si="3"/>
        <v>11817036</v>
      </c>
      <c r="H33" s="49"/>
      <c r="I33" s="51">
        <v>7794080</v>
      </c>
      <c r="J33" s="49"/>
      <c r="K33" s="51">
        <f t="shared" si="2"/>
        <v>4022956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</row>
    <row r="34" spans="1:241" s="9" customFormat="1" ht="13.5">
      <c r="A34" s="41" t="s">
        <v>28</v>
      </c>
      <c r="B34" s="42" t="s">
        <v>4</v>
      </c>
      <c r="C34" s="49">
        <v>251847</v>
      </c>
      <c r="D34" s="50"/>
      <c r="E34" s="51">
        <v>0</v>
      </c>
      <c r="F34" s="51"/>
      <c r="G34" s="49">
        <f t="shared" si="3"/>
        <v>251847</v>
      </c>
      <c r="H34" s="49"/>
      <c r="I34" s="51">
        <v>251847</v>
      </c>
      <c r="J34" s="49"/>
      <c r="K34" s="51">
        <f t="shared" si="2"/>
        <v>0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</row>
    <row r="35" spans="1:241" s="9" customFormat="1" ht="13.5">
      <c r="A35" s="41" t="s">
        <v>26</v>
      </c>
      <c r="B35" s="42" t="s">
        <v>4</v>
      </c>
      <c r="C35" s="49">
        <v>8695924</v>
      </c>
      <c r="D35" s="50"/>
      <c r="E35" s="51">
        <v>0</v>
      </c>
      <c r="F35" s="51"/>
      <c r="G35" s="49">
        <f>+C35+E35</f>
        <v>8695924</v>
      </c>
      <c r="H35" s="49"/>
      <c r="I35" s="51">
        <v>6706054</v>
      </c>
      <c r="J35" s="49"/>
      <c r="K35" s="51">
        <f>G35-I35</f>
        <v>1989870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</row>
    <row r="36" spans="1:241" s="9" customFormat="1" ht="13.5">
      <c r="A36" s="41" t="s">
        <v>206</v>
      </c>
      <c r="B36" s="42" t="s">
        <v>4</v>
      </c>
      <c r="C36" s="49">
        <f>1368849+187947</f>
        <v>1556796</v>
      </c>
      <c r="D36" s="50"/>
      <c r="E36" s="51">
        <v>0</v>
      </c>
      <c r="F36" s="51"/>
      <c r="G36" s="49">
        <f>+C36+E36</f>
        <v>1556796</v>
      </c>
      <c r="H36" s="49"/>
      <c r="I36" s="51">
        <v>1302553</v>
      </c>
      <c r="J36" s="49"/>
      <c r="K36" s="51">
        <f>G36-I36</f>
        <v>254243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</row>
    <row r="37" spans="1:241" s="9" customFormat="1" ht="13.5">
      <c r="A37" s="41" t="s">
        <v>190</v>
      </c>
      <c r="B37" s="42"/>
      <c r="C37" s="49">
        <v>425792</v>
      </c>
      <c r="D37" s="50"/>
      <c r="E37" s="51">
        <v>0</v>
      </c>
      <c r="F37" s="51"/>
      <c r="G37" s="49">
        <f>+C37+E37</f>
        <v>425792</v>
      </c>
      <c r="H37" s="49"/>
      <c r="I37" s="51">
        <v>176357</v>
      </c>
      <c r="J37" s="49"/>
      <c r="K37" s="51">
        <f>G37-I37</f>
        <v>249435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</row>
    <row r="38" spans="1:241" s="9" customFormat="1" ht="13.5">
      <c r="A38" s="41" t="s">
        <v>29</v>
      </c>
      <c r="B38" s="42" t="s">
        <v>4</v>
      </c>
      <c r="C38" s="49">
        <v>124666</v>
      </c>
      <c r="D38" s="50"/>
      <c r="E38" s="51">
        <v>0</v>
      </c>
      <c r="F38" s="51"/>
      <c r="G38" s="49">
        <f t="shared" si="3"/>
        <v>124666</v>
      </c>
      <c r="H38" s="49"/>
      <c r="I38" s="51">
        <v>96616</v>
      </c>
      <c r="J38" s="49"/>
      <c r="K38" s="51">
        <f t="shared" si="2"/>
        <v>28050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</row>
    <row r="39" spans="1:241" s="9" customFormat="1" ht="13.5">
      <c r="A39" s="41" t="s">
        <v>30</v>
      </c>
      <c r="B39" s="42" t="s">
        <v>4</v>
      </c>
      <c r="C39" s="49">
        <v>77596</v>
      </c>
      <c r="D39" s="50"/>
      <c r="E39" s="51">
        <v>0</v>
      </c>
      <c r="F39" s="51"/>
      <c r="G39" s="49">
        <f t="shared" si="3"/>
        <v>77596</v>
      </c>
      <c r="H39" s="49"/>
      <c r="I39" s="51">
        <v>76767</v>
      </c>
      <c r="J39" s="49"/>
      <c r="K39" s="51">
        <f t="shared" si="2"/>
        <v>829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  <c r="HZ39" s="7"/>
      <c r="IA39" s="7"/>
      <c r="IB39" s="7"/>
      <c r="IC39" s="7"/>
      <c r="ID39" s="7"/>
      <c r="IE39" s="7"/>
      <c r="IF39" s="7"/>
      <c r="IG39" s="7"/>
    </row>
    <row r="40" spans="1:241" s="9" customFormat="1" ht="13.5">
      <c r="A40" s="41" t="s">
        <v>31</v>
      </c>
      <c r="B40" s="42" t="s">
        <v>4</v>
      </c>
      <c r="C40" s="49">
        <f>295503+32691</f>
        <v>328194</v>
      </c>
      <c r="D40" s="50"/>
      <c r="E40" s="51">
        <v>0</v>
      </c>
      <c r="F40" s="51"/>
      <c r="G40" s="49">
        <f t="shared" si="3"/>
        <v>328194</v>
      </c>
      <c r="H40" s="49"/>
      <c r="I40" s="51">
        <v>323395</v>
      </c>
      <c r="J40" s="49"/>
      <c r="K40" s="51">
        <f t="shared" si="2"/>
        <v>4799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</row>
    <row r="41" spans="1:241" s="9" customFormat="1" ht="13.5">
      <c r="A41" s="41" t="s">
        <v>32</v>
      </c>
      <c r="B41" s="42" t="s">
        <v>4</v>
      </c>
      <c r="C41" s="49">
        <f>36123+67342+136456</f>
        <v>239921</v>
      </c>
      <c r="D41" s="50"/>
      <c r="E41" s="51">
        <v>0</v>
      </c>
      <c r="F41" s="51"/>
      <c r="G41" s="49">
        <f t="shared" si="3"/>
        <v>239921</v>
      </c>
      <c r="H41" s="49"/>
      <c r="I41" s="51">
        <v>161458</v>
      </c>
      <c r="J41" s="49"/>
      <c r="K41" s="51">
        <f t="shared" si="2"/>
        <v>78463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</row>
    <row r="42" spans="1:241" s="9" customFormat="1" ht="13.5">
      <c r="A42" s="41" t="s">
        <v>33</v>
      </c>
      <c r="B42" s="42" t="s">
        <v>4</v>
      </c>
      <c r="C42" s="49">
        <f>1059476-67342-136456</f>
        <v>855678</v>
      </c>
      <c r="D42" s="50"/>
      <c r="E42" s="51">
        <v>0</v>
      </c>
      <c r="F42" s="51"/>
      <c r="G42" s="49">
        <f t="shared" si="3"/>
        <v>855678</v>
      </c>
      <c r="H42" s="49"/>
      <c r="I42" s="51">
        <v>404913</v>
      </c>
      <c r="J42" s="49"/>
      <c r="K42" s="51">
        <f t="shared" si="2"/>
        <v>450765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</row>
    <row r="43" spans="1:241" s="9" customFormat="1" ht="13.5">
      <c r="A43" s="41" t="s">
        <v>34</v>
      </c>
      <c r="B43" s="42" t="s">
        <v>4</v>
      </c>
      <c r="C43" s="49">
        <v>782044</v>
      </c>
      <c r="D43" s="50"/>
      <c r="E43" s="51">
        <v>0</v>
      </c>
      <c r="F43" s="51"/>
      <c r="G43" s="49">
        <f t="shared" si="3"/>
        <v>782044</v>
      </c>
      <c r="H43" s="49"/>
      <c r="I43" s="51">
        <v>666352</v>
      </c>
      <c r="J43" s="49"/>
      <c r="K43" s="51">
        <f t="shared" si="2"/>
        <v>115692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</row>
    <row r="44" spans="1:241" s="9" customFormat="1" ht="13.5">
      <c r="A44" s="41" t="s">
        <v>35</v>
      </c>
      <c r="B44" s="42" t="s">
        <v>4</v>
      </c>
      <c r="C44" s="49">
        <v>367104</v>
      </c>
      <c r="D44" s="50"/>
      <c r="E44" s="51">
        <v>0</v>
      </c>
      <c r="F44" s="51"/>
      <c r="G44" s="49">
        <f t="shared" si="3"/>
        <v>367104</v>
      </c>
      <c r="H44" s="49"/>
      <c r="I44" s="51">
        <v>356817</v>
      </c>
      <c r="J44" s="49"/>
      <c r="K44" s="51">
        <f t="shared" si="2"/>
        <v>10287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</row>
    <row r="45" spans="1:241" s="9" customFormat="1" ht="13.5">
      <c r="A45" s="41" t="s">
        <v>207</v>
      </c>
      <c r="B45" s="42" t="s">
        <v>4</v>
      </c>
      <c r="C45" s="49">
        <v>117007</v>
      </c>
      <c r="D45" s="50"/>
      <c r="E45" s="51">
        <v>0</v>
      </c>
      <c r="F45" s="51"/>
      <c r="G45" s="49">
        <f t="shared" si="3"/>
        <v>117007</v>
      </c>
      <c r="H45" s="49"/>
      <c r="I45" s="51">
        <v>67279</v>
      </c>
      <c r="J45" s="49"/>
      <c r="K45" s="51">
        <f t="shared" si="2"/>
        <v>49728</v>
      </c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</row>
    <row r="46" spans="1:241" s="9" customFormat="1" ht="13.5">
      <c r="A46" s="41" t="s">
        <v>221</v>
      </c>
      <c r="B46" s="42"/>
      <c r="C46" s="49">
        <v>7267384</v>
      </c>
      <c r="D46" s="50"/>
      <c r="E46" s="51">
        <v>0</v>
      </c>
      <c r="F46" s="51"/>
      <c r="G46" s="49">
        <f>+C46+E46</f>
        <v>7267384</v>
      </c>
      <c r="H46" s="49"/>
      <c r="I46" s="51">
        <v>4716023</v>
      </c>
      <c r="J46" s="49"/>
      <c r="K46" s="51">
        <f>G46-I46</f>
        <v>2551361</v>
      </c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</row>
    <row r="47" spans="1:241" s="9" customFormat="1" ht="13.5">
      <c r="A47" s="41" t="s">
        <v>36</v>
      </c>
      <c r="B47" s="42" t="s">
        <v>4</v>
      </c>
      <c r="C47" s="49">
        <v>514278</v>
      </c>
      <c r="D47" s="50"/>
      <c r="E47" s="51">
        <v>0</v>
      </c>
      <c r="F47" s="51"/>
      <c r="G47" s="49">
        <f t="shared" si="3"/>
        <v>514278</v>
      </c>
      <c r="H47" s="49"/>
      <c r="I47" s="51">
        <v>99817</v>
      </c>
      <c r="J47" s="49"/>
      <c r="K47" s="51">
        <f t="shared" si="2"/>
        <v>414461</v>
      </c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</row>
    <row r="48" spans="1:241" s="9" customFormat="1" ht="13.5">
      <c r="A48" s="41" t="s">
        <v>37</v>
      </c>
      <c r="B48" s="42" t="s">
        <v>4</v>
      </c>
      <c r="C48" s="49">
        <f>926953-158599</f>
        <v>768354</v>
      </c>
      <c r="D48" s="50"/>
      <c r="E48" s="51">
        <v>0</v>
      </c>
      <c r="F48" s="51"/>
      <c r="G48" s="49">
        <f t="shared" si="3"/>
        <v>768354</v>
      </c>
      <c r="H48" s="49"/>
      <c r="I48" s="51">
        <v>488789</v>
      </c>
      <c r="J48" s="49"/>
      <c r="K48" s="51">
        <f t="shared" si="2"/>
        <v>279565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</row>
    <row r="49" spans="1:241" s="9" customFormat="1" ht="13.5">
      <c r="A49" s="41" t="s">
        <v>196</v>
      </c>
      <c r="B49" s="42"/>
      <c r="C49" s="49">
        <v>28800</v>
      </c>
      <c r="D49" s="50"/>
      <c r="E49" s="51">
        <v>0</v>
      </c>
      <c r="F49" s="51"/>
      <c r="G49" s="49">
        <f>+C49+E49</f>
        <v>28800</v>
      </c>
      <c r="H49" s="49"/>
      <c r="I49" s="51">
        <v>19440</v>
      </c>
      <c r="J49" s="49"/>
      <c r="K49" s="51">
        <f>G49-I49</f>
        <v>9360</v>
      </c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</row>
    <row r="50" spans="1:241" s="9" customFormat="1" ht="13.5">
      <c r="A50" s="41" t="s">
        <v>195</v>
      </c>
      <c r="B50" s="42"/>
      <c r="C50" s="49">
        <v>28028</v>
      </c>
      <c r="D50" s="50"/>
      <c r="E50" s="51">
        <v>0</v>
      </c>
      <c r="F50" s="51"/>
      <c r="G50" s="49">
        <f t="shared" si="3"/>
        <v>28028</v>
      </c>
      <c r="H50" s="49"/>
      <c r="I50" s="51">
        <v>28028</v>
      </c>
      <c r="J50" s="49"/>
      <c r="K50" s="51">
        <f t="shared" si="2"/>
        <v>0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  <c r="HZ50" s="7"/>
      <c r="IA50" s="7"/>
      <c r="IB50" s="7"/>
      <c r="IC50" s="7"/>
      <c r="ID50" s="7"/>
      <c r="IE50" s="7"/>
      <c r="IF50" s="7"/>
      <c r="IG50" s="7"/>
    </row>
    <row r="51" spans="1:241" s="9" customFormat="1" ht="13.5">
      <c r="A51" s="41" t="s">
        <v>171</v>
      </c>
      <c r="B51" s="42" t="s">
        <v>4</v>
      </c>
      <c r="C51" s="49">
        <v>2407445</v>
      </c>
      <c r="D51" s="50"/>
      <c r="E51" s="51">
        <v>0</v>
      </c>
      <c r="F51" s="51"/>
      <c r="G51" s="49">
        <f>+C51+E51</f>
        <v>2407445</v>
      </c>
      <c r="H51" s="49"/>
      <c r="I51" s="51">
        <v>1743231</v>
      </c>
      <c r="J51" s="49"/>
      <c r="K51" s="51">
        <f>G51-I51</f>
        <v>664214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  <c r="HZ51" s="7"/>
      <c r="IA51" s="7"/>
      <c r="IB51" s="7"/>
      <c r="IC51" s="7"/>
      <c r="ID51" s="7"/>
      <c r="IE51" s="7"/>
      <c r="IF51" s="7"/>
      <c r="IG51" s="7"/>
    </row>
    <row r="52" spans="1:241" s="9" customFormat="1" ht="13.5">
      <c r="A52" s="41" t="s">
        <v>38</v>
      </c>
      <c r="B52" s="42" t="s">
        <v>4</v>
      </c>
      <c r="C52" s="49">
        <v>1706215</v>
      </c>
      <c r="D52" s="44"/>
      <c r="E52" s="51">
        <v>0</v>
      </c>
      <c r="F52" s="45"/>
      <c r="G52" s="49">
        <f t="shared" si="3"/>
        <v>1706215</v>
      </c>
      <c r="H52" s="49"/>
      <c r="I52" s="51">
        <v>1391083</v>
      </c>
      <c r="J52" s="49"/>
      <c r="K52" s="51">
        <f t="shared" si="2"/>
        <v>315132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</row>
    <row r="53" spans="1:241" s="9" customFormat="1" ht="13.5">
      <c r="A53" s="41" t="s">
        <v>222</v>
      </c>
      <c r="B53" s="42" t="s">
        <v>4</v>
      </c>
      <c r="C53" s="49">
        <f>98773+49700</f>
        <v>148473</v>
      </c>
      <c r="D53" s="50"/>
      <c r="E53" s="51">
        <v>0</v>
      </c>
      <c r="F53" s="51"/>
      <c r="G53" s="49">
        <f>+C53+E53</f>
        <v>148473</v>
      </c>
      <c r="H53" s="49"/>
      <c r="I53" s="51">
        <v>90216</v>
      </c>
      <c r="J53" s="49"/>
      <c r="K53" s="51">
        <f>G53-I53</f>
        <v>58257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</row>
    <row r="54" spans="1:241" s="9" customFormat="1" ht="13.5">
      <c r="A54" s="41" t="s">
        <v>223</v>
      </c>
      <c r="B54" s="42" t="s">
        <v>4</v>
      </c>
      <c r="C54" s="49">
        <v>26111525</v>
      </c>
      <c r="D54" s="50"/>
      <c r="E54" s="51">
        <v>108756</v>
      </c>
      <c r="F54" s="51"/>
      <c r="G54" s="49">
        <f>+C54+E54</f>
        <v>26220281</v>
      </c>
      <c r="H54" s="49"/>
      <c r="I54" s="51">
        <v>3848527</v>
      </c>
      <c r="J54" s="49"/>
      <c r="K54" s="51">
        <f>G54-I54</f>
        <v>22371754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</row>
    <row r="55" spans="1:241" s="9" customFormat="1" ht="13.5">
      <c r="A55" s="41" t="s">
        <v>173</v>
      </c>
      <c r="B55" s="42"/>
      <c r="C55" s="49">
        <v>1767592</v>
      </c>
      <c r="D55" s="44"/>
      <c r="E55" s="51">
        <v>171435</v>
      </c>
      <c r="F55" s="45"/>
      <c r="G55" s="49">
        <f t="shared" si="3"/>
        <v>1939027</v>
      </c>
      <c r="H55" s="49"/>
      <c r="I55" s="51">
        <v>1347619</v>
      </c>
      <c r="J55" s="49"/>
      <c r="K55" s="51">
        <f t="shared" si="2"/>
        <v>591408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  <c r="HZ55" s="7"/>
      <c r="IA55" s="7"/>
      <c r="IB55" s="7"/>
      <c r="IC55" s="7"/>
      <c r="ID55" s="7"/>
      <c r="IE55" s="7"/>
      <c r="IF55" s="7"/>
      <c r="IG55" s="7"/>
    </row>
    <row r="56" spans="1:241" s="9" customFormat="1" ht="13.5">
      <c r="A56" s="41" t="s">
        <v>224</v>
      </c>
      <c r="B56" s="42"/>
      <c r="C56" s="49">
        <v>3715657</v>
      </c>
      <c r="D56" s="44"/>
      <c r="E56" s="51">
        <v>31415</v>
      </c>
      <c r="F56" s="45"/>
      <c r="G56" s="49">
        <f t="shared" si="3"/>
        <v>3747072</v>
      </c>
      <c r="H56" s="49"/>
      <c r="I56" s="51">
        <v>999225</v>
      </c>
      <c r="J56" s="49"/>
      <c r="K56" s="51">
        <f t="shared" si="2"/>
        <v>2747847</v>
      </c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  <c r="HZ56" s="7"/>
      <c r="IA56" s="7"/>
      <c r="IB56" s="7"/>
      <c r="IC56" s="7"/>
      <c r="ID56" s="7"/>
      <c r="IE56" s="7"/>
      <c r="IF56" s="7"/>
      <c r="IG56" s="7"/>
    </row>
    <row r="57" spans="1:241" s="9" customFormat="1" ht="13.5">
      <c r="A57" s="41" t="s">
        <v>39</v>
      </c>
      <c r="B57" s="42" t="s">
        <v>4</v>
      </c>
      <c r="C57" s="49">
        <f>1186433-187947</f>
        <v>998486</v>
      </c>
      <c r="D57" s="44"/>
      <c r="E57" s="51">
        <v>0</v>
      </c>
      <c r="F57" s="44"/>
      <c r="G57" s="49">
        <f t="shared" si="3"/>
        <v>998486</v>
      </c>
      <c r="H57" s="49"/>
      <c r="I57" s="51">
        <v>646610</v>
      </c>
      <c r="J57" s="49"/>
      <c r="K57" s="51">
        <f t="shared" si="2"/>
        <v>351876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  <c r="HZ57" s="7"/>
      <c r="IA57" s="7"/>
      <c r="IB57" s="7"/>
      <c r="IC57" s="7"/>
      <c r="ID57" s="7"/>
      <c r="IE57" s="7"/>
      <c r="IF57" s="7"/>
      <c r="IG57" s="7"/>
    </row>
    <row r="58" spans="1:241" s="9" customFormat="1" ht="13.5">
      <c r="A58" s="41" t="s">
        <v>40</v>
      </c>
      <c r="B58" s="42" t="s">
        <v>4</v>
      </c>
      <c r="C58" s="49">
        <v>15911</v>
      </c>
      <c r="D58" s="50"/>
      <c r="E58" s="51">
        <v>0</v>
      </c>
      <c r="F58" s="51"/>
      <c r="G58" s="49">
        <f t="shared" si="3"/>
        <v>15911</v>
      </c>
      <c r="H58" s="49"/>
      <c r="I58" s="51">
        <v>15911</v>
      </c>
      <c r="J58" s="49"/>
      <c r="K58" s="51">
        <f t="shared" si="2"/>
        <v>0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  <c r="HZ58" s="7"/>
      <c r="IA58" s="7"/>
      <c r="IB58" s="7"/>
      <c r="IC58" s="7"/>
      <c r="ID58" s="7"/>
      <c r="IE58" s="7"/>
      <c r="IF58" s="7"/>
      <c r="IG58" s="7"/>
    </row>
    <row r="59" spans="1:241" s="9" customFormat="1" ht="13.5">
      <c r="A59" s="41" t="s">
        <v>225</v>
      </c>
      <c r="B59" s="42" t="s">
        <v>4</v>
      </c>
      <c r="C59" s="49">
        <v>145002</v>
      </c>
      <c r="D59" s="50"/>
      <c r="E59" s="51">
        <v>0</v>
      </c>
      <c r="F59" s="51"/>
      <c r="G59" s="49">
        <f>+C59+E59</f>
        <v>145002</v>
      </c>
      <c r="H59" s="49"/>
      <c r="I59" s="51">
        <v>72501</v>
      </c>
      <c r="J59" s="49"/>
      <c r="K59" s="51">
        <f>G59-I59</f>
        <v>72501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  <c r="HZ59" s="7"/>
      <c r="IA59" s="7"/>
      <c r="IB59" s="7"/>
      <c r="IC59" s="7"/>
      <c r="ID59" s="7"/>
      <c r="IE59" s="7"/>
      <c r="IF59" s="7"/>
      <c r="IG59" s="7"/>
    </row>
    <row r="60" spans="1:241" s="9" customFormat="1" ht="13.5">
      <c r="A60" s="41" t="s">
        <v>226</v>
      </c>
      <c r="B60" s="42" t="s">
        <v>4</v>
      </c>
      <c r="C60" s="49">
        <v>185689</v>
      </c>
      <c r="D60" s="50"/>
      <c r="E60" s="51">
        <v>0</v>
      </c>
      <c r="F60" s="51"/>
      <c r="G60" s="49">
        <f>+C60+E60</f>
        <v>185689</v>
      </c>
      <c r="H60" s="49"/>
      <c r="I60" s="51">
        <v>102129</v>
      </c>
      <c r="J60" s="49"/>
      <c r="K60" s="51">
        <f>G60-I60</f>
        <v>83560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  <c r="HZ60" s="7"/>
      <c r="IA60" s="7"/>
      <c r="IB60" s="7"/>
      <c r="IC60" s="7"/>
      <c r="ID60" s="7"/>
      <c r="IE60" s="7"/>
      <c r="IF60" s="7"/>
      <c r="IG60" s="7"/>
    </row>
    <row r="61" spans="1:241" s="9" customFormat="1" ht="13.5">
      <c r="A61" s="41" t="s">
        <v>41</v>
      </c>
      <c r="B61" s="42" t="s">
        <v>4</v>
      </c>
      <c r="C61" s="49">
        <v>756602</v>
      </c>
      <c r="D61" s="50"/>
      <c r="E61" s="51">
        <v>0</v>
      </c>
      <c r="F61" s="51"/>
      <c r="G61" s="49">
        <f t="shared" si="3"/>
        <v>756602</v>
      </c>
      <c r="H61" s="49"/>
      <c r="I61" s="51">
        <v>551057</v>
      </c>
      <c r="J61" s="49"/>
      <c r="K61" s="51">
        <f t="shared" si="2"/>
        <v>205545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</row>
    <row r="62" spans="1:241" s="9" customFormat="1" ht="13.5">
      <c r="A62" s="41" t="s">
        <v>42</v>
      </c>
      <c r="B62" s="42" t="s">
        <v>4</v>
      </c>
      <c r="C62" s="49"/>
      <c r="D62" s="50"/>
      <c r="E62" s="49"/>
      <c r="F62" s="51"/>
      <c r="G62" s="49"/>
      <c r="H62" s="49"/>
      <c r="I62" s="49"/>
      <c r="J62" s="49"/>
      <c r="K62" s="5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</row>
    <row r="63" spans="1:241" s="9" customFormat="1" ht="13.5">
      <c r="A63" s="41" t="s">
        <v>159</v>
      </c>
      <c r="B63" s="42" t="s">
        <v>4</v>
      </c>
      <c r="C63" s="49">
        <v>594796</v>
      </c>
      <c r="D63" s="50"/>
      <c r="E63" s="51">
        <v>0</v>
      </c>
      <c r="F63" s="51"/>
      <c r="G63" s="49">
        <f aca="true" t="shared" si="4" ref="G63:G82">+C63+E63</f>
        <v>594796</v>
      </c>
      <c r="H63" s="49"/>
      <c r="I63" s="51">
        <v>308567</v>
      </c>
      <c r="J63" s="49"/>
      <c r="K63" s="51">
        <f t="shared" si="2"/>
        <v>286229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  <c r="HZ63" s="7"/>
      <c r="IA63" s="7"/>
      <c r="IB63" s="7"/>
      <c r="IC63" s="7"/>
      <c r="ID63" s="7"/>
      <c r="IE63" s="7"/>
      <c r="IF63" s="7"/>
      <c r="IG63" s="7"/>
    </row>
    <row r="64" spans="1:241" s="9" customFormat="1" ht="13.5">
      <c r="A64" s="41" t="s">
        <v>158</v>
      </c>
      <c r="B64" s="42" t="s">
        <v>4</v>
      </c>
      <c r="C64" s="49">
        <v>1330028</v>
      </c>
      <c r="D64" s="50"/>
      <c r="E64" s="51">
        <v>0</v>
      </c>
      <c r="F64" s="51"/>
      <c r="G64" s="49">
        <f t="shared" si="4"/>
        <v>1330028</v>
      </c>
      <c r="H64" s="49"/>
      <c r="I64" s="51">
        <v>729969</v>
      </c>
      <c r="J64" s="49"/>
      <c r="K64" s="51">
        <f t="shared" si="2"/>
        <v>600059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</row>
    <row r="65" spans="1:241" s="9" customFormat="1" ht="13.5">
      <c r="A65" s="41" t="s">
        <v>43</v>
      </c>
      <c r="B65" s="42" t="s">
        <v>4</v>
      </c>
      <c r="C65" s="49">
        <v>4402006</v>
      </c>
      <c r="D65" s="50"/>
      <c r="E65" s="51">
        <v>0</v>
      </c>
      <c r="F65" s="51"/>
      <c r="G65" s="49">
        <f t="shared" si="4"/>
        <v>4402006</v>
      </c>
      <c r="H65" s="49"/>
      <c r="I65" s="51">
        <v>3231629</v>
      </c>
      <c r="J65" s="49"/>
      <c r="K65" s="51">
        <f t="shared" si="2"/>
        <v>1170377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</row>
    <row r="66" spans="1:241" s="9" customFormat="1" ht="13.5">
      <c r="A66" s="41" t="s">
        <v>44</v>
      </c>
      <c r="B66" s="42" t="s">
        <v>4</v>
      </c>
      <c r="C66" s="49">
        <v>414824</v>
      </c>
      <c r="D66" s="50"/>
      <c r="E66" s="51">
        <v>0</v>
      </c>
      <c r="F66" s="51"/>
      <c r="G66" s="49">
        <f t="shared" si="4"/>
        <v>414824</v>
      </c>
      <c r="H66" s="49"/>
      <c r="I66" s="51">
        <v>379836</v>
      </c>
      <c r="J66" s="49"/>
      <c r="K66" s="51">
        <f t="shared" si="2"/>
        <v>34988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</row>
    <row r="67" spans="1:241" s="9" customFormat="1" ht="13.5">
      <c r="A67" s="41" t="s">
        <v>45</v>
      </c>
      <c r="B67" s="42" t="s">
        <v>4</v>
      </c>
      <c r="C67" s="49">
        <v>411241</v>
      </c>
      <c r="D67" s="50"/>
      <c r="E67" s="51">
        <v>0</v>
      </c>
      <c r="F67" s="51"/>
      <c r="G67" s="49">
        <f t="shared" si="4"/>
        <v>411241</v>
      </c>
      <c r="H67" s="49"/>
      <c r="I67" s="51">
        <v>411241</v>
      </c>
      <c r="J67" s="49"/>
      <c r="K67" s="51">
        <f t="shared" si="2"/>
        <v>0</v>
      </c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</row>
    <row r="68" spans="1:241" s="9" customFormat="1" ht="13.5">
      <c r="A68" s="41" t="s">
        <v>46</v>
      </c>
      <c r="B68" s="42" t="s">
        <v>4</v>
      </c>
      <c r="C68" s="49">
        <v>1127932</v>
      </c>
      <c r="D68" s="50"/>
      <c r="E68" s="51">
        <v>0</v>
      </c>
      <c r="F68" s="51"/>
      <c r="G68" s="49">
        <f t="shared" si="4"/>
        <v>1127932</v>
      </c>
      <c r="H68" s="49"/>
      <c r="I68" s="51">
        <v>922949</v>
      </c>
      <c r="J68" s="49"/>
      <c r="K68" s="51">
        <f t="shared" si="2"/>
        <v>204983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</row>
    <row r="69" spans="1:241" s="9" customFormat="1" ht="13.5">
      <c r="A69" s="41" t="s">
        <v>47</v>
      </c>
      <c r="B69" s="42" t="s">
        <v>4</v>
      </c>
      <c r="C69" s="49">
        <v>460393</v>
      </c>
      <c r="D69" s="50"/>
      <c r="E69" s="51">
        <v>0</v>
      </c>
      <c r="F69" s="51"/>
      <c r="G69" s="49">
        <f t="shared" si="4"/>
        <v>460393</v>
      </c>
      <c r="H69" s="49"/>
      <c r="I69" s="51">
        <v>416321</v>
      </c>
      <c r="J69" s="49"/>
      <c r="K69" s="51">
        <f t="shared" si="2"/>
        <v>44072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</row>
    <row r="70" spans="1:241" s="9" customFormat="1" ht="13.5">
      <c r="A70" s="41" t="s">
        <v>227</v>
      </c>
      <c r="B70" s="42" t="s">
        <v>4</v>
      </c>
      <c r="C70" s="49">
        <v>7812590</v>
      </c>
      <c r="D70" s="50"/>
      <c r="E70" s="51">
        <v>0</v>
      </c>
      <c r="F70" s="51"/>
      <c r="G70" s="49">
        <f>+C70+E70</f>
        <v>7812590</v>
      </c>
      <c r="H70" s="49"/>
      <c r="I70" s="51">
        <v>2653342</v>
      </c>
      <c r="J70" s="49"/>
      <c r="K70" s="51">
        <f>G70-I70</f>
        <v>5159248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</row>
    <row r="71" spans="1:241" s="9" customFormat="1" ht="13.5">
      <c r="A71" s="41" t="s">
        <v>48</v>
      </c>
      <c r="B71" s="42" t="s">
        <v>4</v>
      </c>
      <c r="C71" s="49">
        <v>46588</v>
      </c>
      <c r="D71" s="50"/>
      <c r="E71" s="51">
        <v>0</v>
      </c>
      <c r="F71" s="51"/>
      <c r="G71" s="49">
        <f t="shared" si="4"/>
        <v>46588</v>
      </c>
      <c r="H71" s="49"/>
      <c r="I71" s="51">
        <v>46588</v>
      </c>
      <c r="J71" s="49"/>
      <c r="K71" s="51">
        <f t="shared" si="2"/>
        <v>0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</row>
    <row r="72" spans="1:241" s="9" customFormat="1" ht="13.5">
      <c r="A72" s="41" t="s">
        <v>49</v>
      </c>
      <c r="B72" s="42" t="s">
        <v>4</v>
      </c>
      <c r="C72" s="49">
        <v>530847</v>
      </c>
      <c r="D72" s="50"/>
      <c r="E72" s="51">
        <v>0</v>
      </c>
      <c r="F72" s="51"/>
      <c r="G72" s="49">
        <f t="shared" si="4"/>
        <v>530847</v>
      </c>
      <c r="H72" s="49"/>
      <c r="I72" s="51">
        <v>417486</v>
      </c>
      <c r="J72" s="49"/>
      <c r="K72" s="51">
        <f t="shared" si="2"/>
        <v>113361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</row>
    <row r="73" spans="1:241" s="9" customFormat="1" ht="13.5">
      <c r="A73" s="41" t="s">
        <v>50</v>
      </c>
      <c r="B73" s="42" t="s">
        <v>4</v>
      </c>
      <c r="C73" s="49">
        <v>10230</v>
      </c>
      <c r="D73" s="50"/>
      <c r="E73" s="51">
        <v>0</v>
      </c>
      <c r="F73" s="51"/>
      <c r="G73" s="49">
        <f t="shared" si="4"/>
        <v>10230</v>
      </c>
      <c r="H73" s="49"/>
      <c r="I73" s="51">
        <v>8184</v>
      </c>
      <c r="J73" s="49"/>
      <c r="K73" s="51">
        <f t="shared" si="2"/>
        <v>2046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</row>
    <row r="74" spans="1:241" s="9" customFormat="1" ht="13.5">
      <c r="A74" s="41" t="s">
        <v>51</v>
      </c>
      <c r="B74" s="42" t="s">
        <v>4</v>
      </c>
      <c r="C74" s="49">
        <v>13941462</v>
      </c>
      <c r="D74" s="50"/>
      <c r="E74" s="51">
        <v>0</v>
      </c>
      <c r="F74" s="51"/>
      <c r="G74" s="49">
        <f t="shared" si="4"/>
        <v>13941462</v>
      </c>
      <c r="H74" s="49"/>
      <c r="I74" s="51">
        <v>2756634</v>
      </c>
      <c r="J74" s="49"/>
      <c r="K74" s="51">
        <f t="shared" si="2"/>
        <v>11184828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</row>
    <row r="75" spans="1:241" s="9" customFormat="1" ht="13.5">
      <c r="A75" s="41" t="s">
        <v>52</v>
      </c>
      <c r="B75" s="42" t="s">
        <v>4</v>
      </c>
      <c r="C75" s="49">
        <f>3614015+1217632</f>
        <v>4831647</v>
      </c>
      <c r="D75" s="50"/>
      <c r="E75" s="51">
        <v>0</v>
      </c>
      <c r="F75" s="51"/>
      <c r="G75" s="49">
        <f t="shared" si="4"/>
        <v>4831647</v>
      </c>
      <c r="H75" s="49"/>
      <c r="I75" s="51">
        <v>2641981</v>
      </c>
      <c r="J75" s="49"/>
      <c r="K75" s="51">
        <f t="shared" si="2"/>
        <v>2189666</v>
      </c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</row>
    <row r="76" spans="1:241" s="9" customFormat="1" ht="13.5">
      <c r="A76" s="41" t="s">
        <v>53</v>
      </c>
      <c r="B76" s="42" t="s">
        <v>4</v>
      </c>
      <c r="C76" s="49">
        <v>35158</v>
      </c>
      <c r="D76" s="50"/>
      <c r="E76" s="51">
        <v>0</v>
      </c>
      <c r="F76" s="51"/>
      <c r="G76" s="49">
        <f t="shared" si="4"/>
        <v>35158</v>
      </c>
      <c r="H76" s="49"/>
      <c r="I76" s="51">
        <v>35158</v>
      </c>
      <c r="J76" s="49"/>
      <c r="K76" s="51">
        <f t="shared" si="2"/>
        <v>0</v>
      </c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</row>
    <row r="77" spans="1:241" s="9" customFormat="1" ht="13.5">
      <c r="A77" s="41" t="s">
        <v>54</v>
      </c>
      <c r="B77" s="42"/>
      <c r="C77" s="49">
        <v>28601</v>
      </c>
      <c r="D77" s="50"/>
      <c r="E77" s="51">
        <v>0</v>
      </c>
      <c r="F77" s="51"/>
      <c r="G77" s="49">
        <f t="shared" si="4"/>
        <v>28601</v>
      </c>
      <c r="H77" s="49"/>
      <c r="I77" s="51">
        <v>22881</v>
      </c>
      <c r="J77" s="49"/>
      <c r="K77" s="51">
        <f t="shared" si="2"/>
        <v>5720</v>
      </c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</row>
    <row r="78" spans="1:241" s="9" customFormat="1" ht="13.5">
      <c r="A78" s="41" t="s">
        <v>191</v>
      </c>
      <c r="B78" s="42" t="s">
        <v>4</v>
      </c>
      <c r="C78" s="49">
        <v>5014556</v>
      </c>
      <c r="D78" s="50"/>
      <c r="E78" s="51">
        <v>0</v>
      </c>
      <c r="F78" s="51"/>
      <c r="G78" s="49">
        <f t="shared" si="4"/>
        <v>5014556</v>
      </c>
      <c r="H78" s="49"/>
      <c r="I78" s="51">
        <v>3398068</v>
      </c>
      <c r="J78" s="49"/>
      <c r="K78" s="51">
        <f t="shared" si="2"/>
        <v>1616488</v>
      </c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</row>
    <row r="79" spans="1:241" s="9" customFormat="1" ht="13.5">
      <c r="A79" s="41" t="s">
        <v>55</v>
      </c>
      <c r="B79" s="42"/>
      <c r="C79" s="49">
        <v>1275167</v>
      </c>
      <c r="D79" s="50"/>
      <c r="E79" s="51">
        <v>0</v>
      </c>
      <c r="F79" s="51"/>
      <c r="G79" s="49">
        <f t="shared" si="4"/>
        <v>1275167</v>
      </c>
      <c r="H79" s="49"/>
      <c r="I79" s="51">
        <v>223154</v>
      </c>
      <c r="J79" s="49"/>
      <c r="K79" s="51">
        <f t="shared" si="2"/>
        <v>1052013</v>
      </c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</row>
    <row r="80" spans="1:241" s="9" customFormat="1" ht="13.5">
      <c r="A80" s="41" t="s">
        <v>56</v>
      </c>
      <c r="B80" s="42" t="s">
        <v>4</v>
      </c>
      <c r="C80" s="49">
        <v>2630711</v>
      </c>
      <c r="D80" s="50"/>
      <c r="E80" s="51">
        <v>31293</v>
      </c>
      <c r="F80" s="51"/>
      <c r="G80" s="49">
        <f t="shared" si="4"/>
        <v>2662004</v>
      </c>
      <c r="H80" s="49"/>
      <c r="I80" s="51">
        <v>960053</v>
      </c>
      <c r="J80" s="49"/>
      <c r="K80" s="51">
        <f>G80-I80</f>
        <v>1701951</v>
      </c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</row>
    <row r="81" spans="1:241" s="9" customFormat="1" ht="13.5">
      <c r="A81" s="41" t="s">
        <v>57</v>
      </c>
      <c r="B81" s="42" t="s">
        <v>4</v>
      </c>
      <c r="C81" s="49">
        <v>9281447</v>
      </c>
      <c r="D81" s="50" t="s">
        <v>5</v>
      </c>
      <c r="E81" s="51">
        <v>20459</v>
      </c>
      <c r="F81" s="51"/>
      <c r="G81" s="49">
        <f t="shared" si="4"/>
        <v>9301906</v>
      </c>
      <c r="H81" s="49"/>
      <c r="I81" s="51">
        <v>2001691</v>
      </c>
      <c r="J81" s="49"/>
      <c r="K81" s="51">
        <f>G81-I81</f>
        <v>7300215</v>
      </c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</row>
    <row r="82" spans="1:241" s="9" customFormat="1" ht="13.5">
      <c r="A82" s="41" t="s">
        <v>228</v>
      </c>
      <c r="B82" s="42" t="s">
        <v>4</v>
      </c>
      <c r="C82" s="49">
        <v>917413</v>
      </c>
      <c r="D82" s="50"/>
      <c r="E82" s="51">
        <v>0</v>
      </c>
      <c r="F82" s="51"/>
      <c r="G82" s="49">
        <f t="shared" si="4"/>
        <v>917413</v>
      </c>
      <c r="H82" s="49"/>
      <c r="I82" s="51">
        <v>917413</v>
      </c>
      <c r="J82" s="49"/>
      <c r="K82" s="51">
        <f>G82-I82</f>
        <v>0</v>
      </c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</row>
    <row r="83" spans="1:241" s="9" customFormat="1" ht="13.5">
      <c r="A83" s="41" t="s">
        <v>58</v>
      </c>
      <c r="B83" s="42" t="s">
        <v>4</v>
      </c>
      <c r="C83" s="49"/>
      <c r="D83" s="50"/>
      <c r="E83" s="49"/>
      <c r="F83" s="51"/>
      <c r="G83" s="49"/>
      <c r="H83" s="49"/>
      <c r="I83" s="49"/>
      <c r="J83" s="49"/>
      <c r="K83" s="5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</row>
    <row r="84" spans="1:241" s="9" customFormat="1" ht="13.5">
      <c r="A84" s="41" t="s">
        <v>160</v>
      </c>
      <c r="B84" s="42" t="s">
        <v>4</v>
      </c>
      <c r="C84" s="49">
        <v>43725</v>
      </c>
      <c r="D84" s="50"/>
      <c r="E84" s="51">
        <v>0</v>
      </c>
      <c r="F84" s="51"/>
      <c r="G84" s="49">
        <f aca="true" t="shared" si="5" ref="G84:G92">+C84+E84</f>
        <v>43725</v>
      </c>
      <c r="H84" s="49"/>
      <c r="I84" s="51">
        <v>18919</v>
      </c>
      <c r="J84" s="49"/>
      <c r="K84" s="51">
        <f aca="true" t="shared" si="6" ref="K84:K92">G84-I84</f>
        <v>24806</v>
      </c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</row>
    <row r="85" spans="1:241" s="9" customFormat="1" ht="13.5">
      <c r="A85" s="41" t="s">
        <v>161</v>
      </c>
      <c r="B85" s="42" t="s">
        <v>4</v>
      </c>
      <c r="C85" s="49">
        <v>91837</v>
      </c>
      <c r="D85" s="50"/>
      <c r="E85" s="51">
        <v>0</v>
      </c>
      <c r="F85" s="51"/>
      <c r="G85" s="49">
        <f t="shared" si="5"/>
        <v>91837</v>
      </c>
      <c r="H85" s="49"/>
      <c r="I85" s="51">
        <v>54140</v>
      </c>
      <c r="J85" s="49"/>
      <c r="K85" s="51">
        <f t="shared" si="6"/>
        <v>37697</v>
      </c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</row>
    <row r="86" spans="1:241" s="9" customFormat="1" ht="13.5">
      <c r="A86" s="41" t="s">
        <v>59</v>
      </c>
      <c r="B86" s="42" t="s">
        <v>4</v>
      </c>
      <c r="C86" s="49">
        <f>9188593+1772849</f>
        <v>10961442</v>
      </c>
      <c r="D86" s="50"/>
      <c r="E86" s="51">
        <v>0</v>
      </c>
      <c r="F86" s="51"/>
      <c r="G86" s="49">
        <f t="shared" si="5"/>
        <v>10961442</v>
      </c>
      <c r="H86" s="49"/>
      <c r="I86" s="51">
        <v>6454103</v>
      </c>
      <c r="J86" s="49"/>
      <c r="K86" s="51">
        <f t="shared" si="6"/>
        <v>4507339</v>
      </c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</row>
    <row r="87" spans="1:241" s="9" customFormat="1" ht="13.5">
      <c r="A87" s="41" t="s">
        <v>60</v>
      </c>
      <c r="B87" s="42" t="s">
        <v>4</v>
      </c>
      <c r="C87" s="49">
        <v>316600</v>
      </c>
      <c r="D87" s="50"/>
      <c r="E87" s="51">
        <v>0</v>
      </c>
      <c r="F87" s="51"/>
      <c r="G87" s="49">
        <f t="shared" si="5"/>
        <v>316600</v>
      </c>
      <c r="H87" s="49"/>
      <c r="I87" s="51">
        <v>251725</v>
      </c>
      <c r="J87" s="49"/>
      <c r="K87" s="51">
        <f t="shared" si="6"/>
        <v>64875</v>
      </c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</row>
    <row r="88" spans="1:241" s="9" customFormat="1" ht="13.5">
      <c r="A88" s="41" t="s">
        <v>61</v>
      </c>
      <c r="B88" s="42" t="s">
        <v>4</v>
      </c>
      <c r="C88" s="49">
        <v>230000</v>
      </c>
      <c r="D88" s="50"/>
      <c r="E88" s="51">
        <v>0</v>
      </c>
      <c r="F88" s="51"/>
      <c r="G88" s="49">
        <f t="shared" si="5"/>
        <v>230000</v>
      </c>
      <c r="H88" s="49"/>
      <c r="I88" s="51">
        <v>115000</v>
      </c>
      <c r="J88" s="49"/>
      <c r="K88" s="51">
        <f t="shared" si="6"/>
        <v>115000</v>
      </c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</row>
    <row r="89" spans="1:241" s="9" customFormat="1" ht="13.5">
      <c r="A89" s="41" t="s">
        <v>62</v>
      </c>
      <c r="B89" s="42" t="s">
        <v>4</v>
      </c>
      <c r="C89" s="49">
        <v>3848584</v>
      </c>
      <c r="D89" s="50" t="s">
        <v>5</v>
      </c>
      <c r="E89" s="51">
        <v>0</v>
      </c>
      <c r="F89" s="51"/>
      <c r="G89" s="49">
        <f t="shared" si="5"/>
        <v>3848584</v>
      </c>
      <c r="H89" s="49"/>
      <c r="I89" s="51">
        <v>1349834</v>
      </c>
      <c r="J89" s="49"/>
      <c r="K89" s="51">
        <f t="shared" si="6"/>
        <v>2498750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</row>
    <row r="90" spans="1:241" s="9" customFormat="1" ht="13.5">
      <c r="A90" s="41" t="s">
        <v>192</v>
      </c>
      <c r="B90" s="42" t="s">
        <v>4</v>
      </c>
      <c r="C90" s="49">
        <v>4302816</v>
      </c>
      <c r="D90" s="50"/>
      <c r="E90" s="51">
        <v>0</v>
      </c>
      <c r="F90" s="51"/>
      <c r="G90" s="49">
        <f>+C90+E90</f>
        <v>4302816</v>
      </c>
      <c r="H90" s="49"/>
      <c r="I90" s="51">
        <v>599808</v>
      </c>
      <c r="J90" s="49"/>
      <c r="K90" s="51">
        <f>G90-I90</f>
        <v>3703008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</row>
    <row r="91" spans="1:241" s="9" customFormat="1" ht="13.5">
      <c r="A91" s="41" t="s">
        <v>63</v>
      </c>
      <c r="B91" s="42" t="s">
        <v>4</v>
      </c>
      <c r="C91" s="49">
        <v>1402651</v>
      </c>
      <c r="D91" s="50"/>
      <c r="E91" s="51">
        <v>0</v>
      </c>
      <c r="F91" s="51"/>
      <c r="G91" s="49">
        <f t="shared" si="5"/>
        <v>1402651</v>
      </c>
      <c r="H91" s="49"/>
      <c r="I91" s="51">
        <v>1132593</v>
      </c>
      <c r="J91" s="49"/>
      <c r="K91" s="51">
        <f t="shared" si="6"/>
        <v>270058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  <c r="DL91" s="7"/>
      <c r="DM91" s="7"/>
      <c r="DN91" s="7"/>
      <c r="DO91" s="7"/>
      <c r="DP91" s="7"/>
      <c r="DQ91" s="7"/>
      <c r="DR91" s="7"/>
      <c r="DS91" s="7"/>
      <c r="DT91" s="7"/>
      <c r="DU91" s="7"/>
      <c r="DV91" s="7"/>
      <c r="DW91" s="7"/>
      <c r="DX91" s="7"/>
      <c r="DY91" s="7"/>
      <c r="DZ91" s="7"/>
      <c r="EA91" s="7"/>
      <c r="EB91" s="7"/>
      <c r="EC91" s="7"/>
      <c r="ED91" s="7"/>
      <c r="EE91" s="7"/>
      <c r="EF91" s="7"/>
      <c r="EG91" s="7"/>
      <c r="EH91" s="7"/>
      <c r="EI91" s="7"/>
      <c r="EJ91" s="7"/>
      <c r="EK91" s="7"/>
      <c r="EL91" s="7"/>
      <c r="EM91" s="7"/>
      <c r="EN91" s="7"/>
      <c r="EO91" s="7"/>
      <c r="EP91" s="7"/>
      <c r="EQ91" s="7"/>
      <c r="ER91" s="7"/>
      <c r="ES91" s="7"/>
      <c r="ET91" s="7"/>
      <c r="EU91" s="7"/>
      <c r="EV91" s="7"/>
      <c r="EW91" s="7"/>
      <c r="EX91" s="7"/>
      <c r="EY91" s="7"/>
      <c r="EZ91" s="7"/>
      <c r="FA91" s="7"/>
      <c r="FB91" s="7"/>
      <c r="FC91" s="7"/>
      <c r="FD91" s="7"/>
      <c r="FE91" s="7"/>
      <c r="FF91" s="7"/>
      <c r="FG91" s="7"/>
      <c r="FH91" s="7"/>
      <c r="FI91" s="7"/>
      <c r="FJ91" s="7"/>
      <c r="FK91" s="7"/>
      <c r="FL91" s="7"/>
      <c r="FM91" s="7"/>
      <c r="FN91" s="7"/>
      <c r="FO91" s="7"/>
      <c r="FP91" s="7"/>
      <c r="FQ91" s="7"/>
      <c r="FR91" s="7"/>
      <c r="FS91" s="7"/>
      <c r="FT91" s="7"/>
      <c r="FU91" s="7"/>
      <c r="FV91" s="7"/>
      <c r="FW91" s="7"/>
      <c r="FX91" s="7"/>
      <c r="FY91" s="7"/>
      <c r="FZ91" s="7"/>
      <c r="GA91" s="7"/>
      <c r="GB91" s="7"/>
      <c r="GC91" s="7"/>
      <c r="GD91" s="7"/>
      <c r="GE91" s="7"/>
      <c r="GF91" s="7"/>
      <c r="GG91" s="7"/>
      <c r="GH91" s="7"/>
      <c r="GI91" s="7"/>
      <c r="GJ91" s="7"/>
      <c r="GK91" s="7"/>
      <c r="GL91" s="7"/>
      <c r="GM91" s="7"/>
      <c r="GN91" s="7"/>
      <c r="GO91" s="7"/>
      <c r="GP91" s="7"/>
      <c r="GQ91" s="7"/>
      <c r="GR91" s="7"/>
      <c r="GS91" s="7"/>
      <c r="GT91" s="7"/>
      <c r="GU91" s="7"/>
      <c r="GV91" s="7"/>
      <c r="GW91" s="7"/>
      <c r="GX91" s="7"/>
      <c r="GY91" s="7"/>
      <c r="GZ91" s="7"/>
      <c r="HA91" s="7"/>
      <c r="HB91" s="7"/>
      <c r="HC91" s="7"/>
      <c r="HD91" s="7"/>
      <c r="HE91" s="7"/>
      <c r="HF91" s="7"/>
      <c r="HG91" s="7"/>
      <c r="HH91" s="7"/>
      <c r="HI91" s="7"/>
      <c r="HJ91" s="7"/>
      <c r="HK91" s="7"/>
      <c r="HL91" s="7"/>
      <c r="HM91" s="7"/>
      <c r="HN91" s="7"/>
      <c r="HO91" s="7"/>
      <c r="HP91" s="7"/>
      <c r="HQ91" s="7"/>
      <c r="HR91" s="7"/>
      <c r="HS91" s="7"/>
      <c r="HT91" s="7"/>
      <c r="HU91" s="7"/>
      <c r="HV91" s="7"/>
      <c r="HW91" s="7"/>
      <c r="HX91" s="7"/>
      <c r="HY91" s="7"/>
      <c r="HZ91" s="7"/>
      <c r="IA91" s="7"/>
      <c r="IB91" s="7"/>
      <c r="IC91" s="7"/>
      <c r="ID91" s="7"/>
      <c r="IE91" s="7"/>
      <c r="IF91" s="7"/>
      <c r="IG91" s="7"/>
    </row>
    <row r="92" spans="1:241" s="9" customFormat="1" ht="13.5">
      <c r="A92" s="41" t="s">
        <v>64</v>
      </c>
      <c r="B92" s="42" t="s">
        <v>4</v>
      </c>
      <c r="C92" s="49">
        <v>19429989</v>
      </c>
      <c r="D92" s="50"/>
      <c r="E92" s="49">
        <v>718475</v>
      </c>
      <c r="F92" s="51"/>
      <c r="G92" s="49">
        <f t="shared" si="5"/>
        <v>20148464</v>
      </c>
      <c r="H92" s="49"/>
      <c r="I92" s="49">
        <v>5564937</v>
      </c>
      <c r="J92" s="49"/>
      <c r="K92" s="51">
        <f t="shared" si="6"/>
        <v>14583527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</row>
    <row r="93" spans="1:241" s="9" customFormat="1" ht="13.5">
      <c r="A93" s="41" t="s">
        <v>65</v>
      </c>
      <c r="B93" s="42" t="s">
        <v>4</v>
      </c>
      <c r="C93" s="49">
        <v>298546</v>
      </c>
      <c r="D93" s="50"/>
      <c r="E93" s="51">
        <v>0</v>
      </c>
      <c r="F93" s="51"/>
      <c r="G93" s="49">
        <f aca="true" t="shared" si="7" ref="G93:G119">+C93+E93</f>
        <v>298546</v>
      </c>
      <c r="H93" s="49"/>
      <c r="I93" s="51">
        <v>298546</v>
      </c>
      <c r="J93" s="49"/>
      <c r="K93" s="51">
        <f aca="true" t="shared" si="8" ref="K93:K119">G93-I93</f>
        <v>0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</row>
    <row r="94" spans="1:241" s="9" customFormat="1" ht="13.5">
      <c r="A94" s="41" t="s">
        <v>229</v>
      </c>
      <c r="B94" s="42" t="s">
        <v>4</v>
      </c>
      <c r="C94" s="49">
        <v>698644</v>
      </c>
      <c r="D94" s="50"/>
      <c r="E94" s="51">
        <v>0</v>
      </c>
      <c r="F94" s="51"/>
      <c r="G94" s="49">
        <f>+C94+E94</f>
        <v>698644</v>
      </c>
      <c r="H94" s="49"/>
      <c r="I94" s="51">
        <v>401719</v>
      </c>
      <c r="J94" s="49"/>
      <c r="K94" s="51">
        <f>G94-I94</f>
        <v>296925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</row>
    <row r="95" spans="1:241" s="9" customFormat="1" ht="13.5">
      <c r="A95" s="41" t="s">
        <v>66</v>
      </c>
      <c r="B95" s="42" t="s">
        <v>4</v>
      </c>
      <c r="C95" s="49">
        <v>8838187</v>
      </c>
      <c r="D95" s="50"/>
      <c r="E95" s="51">
        <v>0</v>
      </c>
      <c r="F95" s="51"/>
      <c r="G95" s="49">
        <f t="shared" si="7"/>
        <v>8838187</v>
      </c>
      <c r="H95" s="49"/>
      <c r="I95" s="51">
        <v>7841517</v>
      </c>
      <c r="J95" s="49"/>
      <c r="K95" s="51">
        <f t="shared" si="8"/>
        <v>996670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</row>
    <row r="96" spans="1:241" s="9" customFormat="1" ht="13.5">
      <c r="A96" s="41" t="s">
        <v>67</v>
      </c>
      <c r="B96" s="42" t="s">
        <v>4</v>
      </c>
      <c r="C96" s="49">
        <v>25036510</v>
      </c>
      <c r="D96" s="50"/>
      <c r="E96" s="51">
        <v>0</v>
      </c>
      <c r="F96" s="51"/>
      <c r="G96" s="49">
        <f t="shared" si="7"/>
        <v>25036510</v>
      </c>
      <c r="H96" s="49"/>
      <c r="I96" s="51">
        <v>4972519</v>
      </c>
      <c r="J96" s="49"/>
      <c r="K96" s="51">
        <f t="shared" si="8"/>
        <v>20063991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</row>
    <row r="97" spans="1:241" s="9" customFormat="1" ht="13.5">
      <c r="A97" s="41" t="s">
        <v>68</v>
      </c>
      <c r="B97" s="42" t="s">
        <v>4</v>
      </c>
      <c r="C97" s="49">
        <v>3387191</v>
      </c>
      <c r="D97" s="50"/>
      <c r="E97" s="51">
        <v>0</v>
      </c>
      <c r="F97" s="51"/>
      <c r="G97" s="49">
        <f t="shared" si="7"/>
        <v>3387191</v>
      </c>
      <c r="H97" s="49"/>
      <c r="I97" s="51">
        <v>1681313</v>
      </c>
      <c r="J97" s="49"/>
      <c r="K97" s="51">
        <f t="shared" si="8"/>
        <v>1705878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</row>
    <row r="98" spans="1:241" s="9" customFormat="1" ht="13.5">
      <c r="A98" s="41" t="s">
        <v>230</v>
      </c>
      <c r="B98" s="42" t="s">
        <v>4</v>
      </c>
      <c r="C98" s="49">
        <v>1067795</v>
      </c>
      <c r="D98" s="50"/>
      <c r="E98" s="51">
        <v>0</v>
      </c>
      <c r="F98" s="51"/>
      <c r="G98" s="49">
        <f>+C98+E98</f>
        <v>1067795</v>
      </c>
      <c r="H98" s="49"/>
      <c r="I98" s="51">
        <v>880931</v>
      </c>
      <c r="J98" s="49"/>
      <c r="K98" s="51">
        <f>G98-I98</f>
        <v>186864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</row>
    <row r="99" spans="1:241" s="9" customFormat="1" ht="13.5">
      <c r="A99" s="41" t="s">
        <v>69</v>
      </c>
      <c r="B99" s="42" t="s">
        <v>4</v>
      </c>
      <c r="C99" s="49">
        <v>2105069</v>
      </c>
      <c r="D99" s="50"/>
      <c r="E99" s="51">
        <v>0</v>
      </c>
      <c r="F99" s="51"/>
      <c r="G99" s="49">
        <f t="shared" si="7"/>
        <v>2105069</v>
      </c>
      <c r="H99" s="49"/>
      <c r="I99" s="51">
        <v>2105049</v>
      </c>
      <c r="J99" s="49"/>
      <c r="K99" s="51">
        <f t="shared" si="8"/>
        <v>20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</row>
    <row r="100" spans="1:241" s="9" customFormat="1" ht="13.5">
      <c r="A100" s="41" t="s">
        <v>70</v>
      </c>
      <c r="B100" s="42" t="s">
        <v>4</v>
      </c>
      <c r="C100" s="49">
        <v>1444190</v>
      </c>
      <c r="D100" s="50"/>
      <c r="E100" s="51">
        <v>0</v>
      </c>
      <c r="F100" s="51"/>
      <c r="G100" s="49">
        <f t="shared" si="7"/>
        <v>1444190</v>
      </c>
      <c r="H100" s="49"/>
      <c r="I100" s="51">
        <v>1277703</v>
      </c>
      <c r="J100" s="49"/>
      <c r="K100" s="51">
        <f t="shared" si="8"/>
        <v>166487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</row>
    <row r="101" spans="1:241" s="9" customFormat="1" ht="13.5">
      <c r="A101" s="41" t="s">
        <v>218</v>
      </c>
      <c r="B101" s="42"/>
      <c r="C101" s="49">
        <v>0</v>
      </c>
      <c r="D101" s="50"/>
      <c r="E101" s="51">
        <v>526432</v>
      </c>
      <c r="F101" s="51"/>
      <c r="G101" s="49">
        <f t="shared" si="7"/>
        <v>526432</v>
      </c>
      <c r="H101" s="49"/>
      <c r="I101" s="51">
        <v>13161</v>
      </c>
      <c r="J101" s="49"/>
      <c r="K101" s="51">
        <f t="shared" si="8"/>
        <v>513271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</row>
    <row r="102" spans="1:241" s="9" customFormat="1" ht="13.5">
      <c r="A102" s="41" t="s">
        <v>231</v>
      </c>
      <c r="B102" s="42" t="s">
        <v>4</v>
      </c>
      <c r="C102" s="49">
        <v>3896331</v>
      </c>
      <c r="D102" s="50"/>
      <c r="E102" s="51">
        <v>0</v>
      </c>
      <c r="F102" s="51"/>
      <c r="G102" s="49">
        <f>+C102+E102</f>
        <v>3896331</v>
      </c>
      <c r="H102" s="49"/>
      <c r="I102" s="51">
        <v>940230</v>
      </c>
      <c r="J102" s="49"/>
      <c r="K102" s="51">
        <f>G102-I102</f>
        <v>2956101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</row>
    <row r="103" spans="1:241" s="9" customFormat="1" ht="13.5">
      <c r="A103" s="41" t="s">
        <v>71</v>
      </c>
      <c r="B103" s="42" t="s">
        <v>4</v>
      </c>
      <c r="C103" s="49">
        <v>217645</v>
      </c>
      <c r="D103" s="50"/>
      <c r="E103" s="51">
        <v>0</v>
      </c>
      <c r="F103" s="51"/>
      <c r="G103" s="49">
        <f t="shared" si="7"/>
        <v>217645</v>
      </c>
      <c r="H103" s="49"/>
      <c r="I103" s="51">
        <v>163384</v>
      </c>
      <c r="J103" s="49"/>
      <c r="K103" s="51">
        <f t="shared" si="8"/>
        <v>54261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</row>
    <row r="104" spans="1:241" s="9" customFormat="1" ht="13.5">
      <c r="A104" s="41" t="s">
        <v>232</v>
      </c>
      <c r="B104" s="42" t="s">
        <v>4</v>
      </c>
      <c r="C104" s="49">
        <v>445429</v>
      </c>
      <c r="D104" s="50"/>
      <c r="E104" s="51">
        <v>0</v>
      </c>
      <c r="F104" s="51"/>
      <c r="G104" s="49">
        <f>+C104+E104</f>
        <v>445429</v>
      </c>
      <c r="H104" s="49"/>
      <c r="I104" s="51">
        <v>334106</v>
      </c>
      <c r="J104" s="49"/>
      <c r="K104" s="51">
        <f>G104-I104</f>
        <v>111323</v>
      </c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</row>
    <row r="105" spans="1:241" s="9" customFormat="1" ht="13.5">
      <c r="A105" s="41" t="s">
        <v>193</v>
      </c>
      <c r="B105" s="42" t="s">
        <v>4</v>
      </c>
      <c r="C105" s="49">
        <v>647620</v>
      </c>
      <c r="D105" s="50"/>
      <c r="E105" s="51">
        <v>0</v>
      </c>
      <c r="F105" s="51"/>
      <c r="G105" s="49">
        <f t="shared" si="7"/>
        <v>647620</v>
      </c>
      <c r="H105" s="49"/>
      <c r="I105" s="51">
        <v>481537</v>
      </c>
      <c r="J105" s="49"/>
      <c r="K105" s="51">
        <f t="shared" si="8"/>
        <v>166083</v>
      </c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</row>
    <row r="106" spans="1:241" s="9" customFormat="1" ht="13.5">
      <c r="A106" s="41" t="s">
        <v>72</v>
      </c>
      <c r="B106" s="42" t="s">
        <v>4</v>
      </c>
      <c r="C106" s="49">
        <v>10786246</v>
      </c>
      <c r="D106" s="50"/>
      <c r="E106" s="51">
        <v>0</v>
      </c>
      <c r="F106" s="51"/>
      <c r="G106" s="49">
        <f t="shared" si="7"/>
        <v>10786246</v>
      </c>
      <c r="H106" s="49"/>
      <c r="I106" s="51">
        <v>7847315</v>
      </c>
      <c r="J106" s="49"/>
      <c r="K106" s="51">
        <f t="shared" si="8"/>
        <v>2938931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</row>
    <row r="107" spans="1:241" s="9" customFormat="1" ht="13.5">
      <c r="A107" s="41" t="s">
        <v>73</v>
      </c>
      <c r="B107" s="42" t="s">
        <v>4</v>
      </c>
      <c r="C107" s="49">
        <v>677961</v>
      </c>
      <c r="D107" s="50"/>
      <c r="E107" s="51">
        <v>0</v>
      </c>
      <c r="F107" s="51"/>
      <c r="G107" s="49">
        <f t="shared" si="7"/>
        <v>677961</v>
      </c>
      <c r="H107" s="49"/>
      <c r="I107" s="51">
        <v>547610</v>
      </c>
      <c r="J107" s="49"/>
      <c r="K107" s="51">
        <f t="shared" si="8"/>
        <v>130351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</row>
    <row r="108" spans="1:241" s="9" customFormat="1" ht="13.5">
      <c r="A108" s="41" t="s">
        <v>172</v>
      </c>
      <c r="B108" s="42" t="s">
        <v>4</v>
      </c>
      <c r="C108" s="49">
        <v>970495</v>
      </c>
      <c r="D108" s="50"/>
      <c r="E108" s="51">
        <v>0</v>
      </c>
      <c r="F108" s="51"/>
      <c r="G108" s="49">
        <f>+C108+E108</f>
        <v>970495</v>
      </c>
      <c r="H108" s="49"/>
      <c r="I108" s="51">
        <v>970495</v>
      </c>
      <c r="J108" s="49"/>
      <c r="K108" s="51">
        <f>G108-I108</f>
        <v>0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</row>
    <row r="109" spans="1:241" s="9" customFormat="1" ht="13.5">
      <c r="A109" s="41" t="s">
        <v>74</v>
      </c>
      <c r="B109" s="42" t="s">
        <v>4</v>
      </c>
      <c r="C109" s="49">
        <v>180450</v>
      </c>
      <c r="D109" s="50"/>
      <c r="E109" s="51">
        <v>0</v>
      </c>
      <c r="F109" s="51"/>
      <c r="G109" s="49">
        <f t="shared" si="7"/>
        <v>180450</v>
      </c>
      <c r="H109" s="49"/>
      <c r="I109" s="51">
        <v>121739</v>
      </c>
      <c r="J109" s="49"/>
      <c r="K109" s="51">
        <f t="shared" si="8"/>
        <v>58711</v>
      </c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</row>
    <row r="110" spans="1:241" s="9" customFormat="1" ht="13.5">
      <c r="A110" s="41" t="s">
        <v>75</v>
      </c>
      <c r="B110" s="42" t="s">
        <v>4</v>
      </c>
      <c r="C110" s="49">
        <v>61500</v>
      </c>
      <c r="D110" s="50"/>
      <c r="E110" s="51">
        <v>0</v>
      </c>
      <c r="F110" s="51"/>
      <c r="G110" s="49">
        <f t="shared" si="7"/>
        <v>61500</v>
      </c>
      <c r="H110" s="49"/>
      <c r="I110" s="51">
        <v>46126</v>
      </c>
      <c r="J110" s="49"/>
      <c r="K110" s="51">
        <f t="shared" si="8"/>
        <v>15374</v>
      </c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</row>
    <row r="111" spans="1:241" s="9" customFormat="1" ht="13.5">
      <c r="A111" s="41" t="s">
        <v>76</v>
      </c>
      <c r="B111" s="42" t="s">
        <v>4</v>
      </c>
      <c r="C111" s="49">
        <v>150000</v>
      </c>
      <c r="D111" s="50"/>
      <c r="E111" s="51">
        <v>0</v>
      </c>
      <c r="F111" s="51"/>
      <c r="G111" s="49">
        <f t="shared" si="7"/>
        <v>150000</v>
      </c>
      <c r="H111" s="49"/>
      <c r="I111" s="51">
        <v>78715</v>
      </c>
      <c r="J111" s="49"/>
      <c r="K111" s="51">
        <f t="shared" si="8"/>
        <v>71285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</row>
    <row r="112" spans="1:241" s="9" customFormat="1" ht="13.5">
      <c r="A112" s="41" t="s">
        <v>77</v>
      </c>
      <c r="B112" s="42" t="s">
        <v>4</v>
      </c>
      <c r="C112" s="49">
        <v>17401025</v>
      </c>
      <c r="D112" s="50"/>
      <c r="E112" s="51">
        <v>3399695</v>
      </c>
      <c r="F112" s="51"/>
      <c r="G112" s="49">
        <f t="shared" si="7"/>
        <v>20800720</v>
      </c>
      <c r="H112" s="49"/>
      <c r="I112" s="51">
        <v>2170490</v>
      </c>
      <c r="J112" s="49"/>
      <c r="K112" s="51">
        <f t="shared" si="8"/>
        <v>18630230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</row>
    <row r="113" spans="1:241" s="9" customFormat="1" ht="13.5">
      <c r="A113" s="41" t="s">
        <v>78</v>
      </c>
      <c r="B113" s="42" t="s">
        <v>4</v>
      </c>
      <c r="C113" s="49">
        <v>5237020</v>
      </c>
      <c r="D113" s="50"/>
      <c r="E113" s="51">
        <v>0</v>
      </c>
      <c r="F113" s="51"/>
      <c r="G113" s="49">
        <f t="shared" si="7"/>
        <v>5237020</v>
      </c>
      <c r="H113" s="49"/>
      <c r="I113" s="51">
        <v>2895300</v>
      </c>
      <c r="J113" s="49"/>
      <c r="K113" s="51">
        <f t="shared" si="8"/>
        <v>2341720</v>
      </c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</row>
    <row r="114" spans="1:241" s="9" customFormat="1" ht="13.5">
      <c r="A114" s="41" t="s">
        <v>80</v>
      </c>
      <c r="B114" s="42" t="s">
        <v>4</v>
      </c>
      <c r="C114" s="49">
        <v>89264</v>
      </c>
      <c r="D114" s="50"/>
      <c r="E114" s="51">
        <v>0</v>
      </c>
      <c r="F114" s="51"/>
      <c r="G114" s="49">
        <f t="shared" si="7"/>
        <v>89264</v>
      </c>
      <c r="H114" s="49"/>
      <c r="I114" s="51">
        <v>74326</v>
      </c>
      <c r="J114" s="49"/>
      <c r="K114" s="51">
        <f t="shared" si="8"/>
        <v>14938</v>
      </c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</row>
    <row r="115" spans="1:241" s="9" customFormat="1" ht="13.5">
      <c r="A115" s="41" t="s">
        <v>81</v>
      </c>
      <c r="B115" s="42" t="s">
        <v>4</v>
      </c>
      <c r="C115" s="49">
        <v>19819764</v>
      </c>
      <c r="D115" s="50"/>
      <c r="E115" s="51">
        <v>33256</v>
      </c>
      <c r="F115" s="51"/>
      <c r="G115" s="49">
        <f t="shared" si="7"/>
        <v>19853020</v>
      </c>
      <c r="H115" s="49"/>
      <c r="I115" s="51">
        <v>4023481</v>
      </c>
      <c r="J115" s="49"/>
      <c r="K115" s="51">
        <f t="shared" si="8"/>
        <v>15829539</v>
      </c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</row>
    <row r="116" spans="1:241" s="9" customFormat="1" ht="12" customHeight="1">
      <c r="A116" s="41" t="s">
        <v>82</v>
      </c>
      <c r="B116" s="42" t="s">
        <v>4</v>
      </c>
      <c r="C116" s="49">
        <v>837686</v>
      </c>
      <c r="D116" s="50"/>
      <c r="E116" s="51">
        <v>0</v>
      </c>
      <c r="F116" s="51"/>
      <c r="G116" s="49">
        <f t="shared" si="7"/>
        <v>837686</v>
      </c>
      <c r="H116" s="49"/>
      <c r="I116" s="51">
        <v>687766</v>
      </c>
      <c r="J116" s="49"/>
      <c r="K116" s="51">
        <f t="shared" si="8"/>
        <v>149920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</row>
    <row r="117" spans="1:241" s="9" customFormat="1" ht="13.5">
      <c r="A117" s="41" t="s">
        <v>233</v>
      </c>
      <c r="B117" s="42" t="s">
        <v>4</v>
      </c>
      <c r="C117" s="49">
        <f>92627+16659</f>
        <v>109286</v>
      </c>
      <c r="D117" s="50"/>
      <c r="E117" s="51">
        <v>0</v>
      </c>
      <c r="F117" s="51"/>
      <c r="G117" s="49">
        <f>+C117+E117</f>
        <v>109286</v>
      </c>
      <c r="H117" s="49"/>
      <c r="I117" s="51">
        <v>98457</v>
      </c>
      <c r="J117" s="49"/>
      <c r="K117" s="51">
        <f>G117-I117</f>
        <v>10829</v>
      </c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</row>
    <row r="118" spans="1:241" s="9" customFormat="1" ht="12" customHeight="1">
      <c r="A118" s="41" t="s">
        <v>83</v>
      </c>
      <c r="B118" s="42" t="s">
        <v>4</v>
      </c>
      <c r="C118" s="49">
        <v>2418582</v>
      </c>
      <c r="D118" s="50"/>
      <c r="E118" s="51">
        <v>0</v>
      </c>
      <c r="F118" s="51"/>
      <c r="G118" s="49">
        <f t="shared" si="7"/>
        <v>2418582</v>
      </c>
      <c r="H118" s="49"/>
      <c r="I118" s="51">
        <v>2082458</v>
      </c>
      <c r="J118" s="49"/>
      <c r="K118" s="51">
        <f t="shared" si="8"/>
        <v>336124</v>
      </c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</row>
    <row r="119" spans="1:241" s="9" customFormat="1" ht="13.5">
      <c r="A119" s="41" t="s">
        <v>84</v>
      </c>
      <c r="B119" s="42" t="s">
        <v>4</v>
      </c>
      <c r="C119" s="49">
        <v>3652415</v>
      </c>
      <c r="D119" s="50"/>
      <c r="E119" s="51">
        <v>0</v>
      </c>
      <c r="F119" s="51"/>
      <c r="G119" s="49">
        <f t="shared" si="7"/>
        <v>3652415</v>
      </c>
      <c r="H119" s="49"/>
      <c r="I119" s="51">
        <v>2523109</v>
      </c>
      <c r="J119" s="49"/>
      <c r="K119" s="51">
        <f t="shared" si="8"/>
        <v>1129306</v>
      </c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</row>
    <row r="120" spans="1:241" s="9" customFormat="1" ht="13.5">
      <c r="A120" s="41" t="s">
        <v>85</v>
      </c>
      <c r="B120" s="42" t="s">
        <v>4</v>
      </c>
      <c r="C120" s="49">
        <f>2218716-2058185</f>
        <v>160531</v>
      </c>
      <c r="D120" s="50"/>
      <c r="E120" s="51">
        <v>0</v>
      </c>
      <c r="F120" s="51"/>
      <c r="G120" s="49">
        <f aca="true" t="shared" si="9" ref="G120:G129">+C120+E120</f>
        <v>160531</v>
      </c>
      <c r="H120" s="49"/>
      <c r="I120" s="51">
        <v>88293</v>
      </c>
      <c r="J120" s="49"/>
      <c r="K120" s="51">
        <f aca="true" t="shared" si="10" ref="K120:K156">G120-I120</f>
        <v>72238</v>
      </c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</row>
    <row r="121" spans="1:241" s="9" customFormat="1" ht="12" customHeight="1">
      <c r="A121" s="41" t="s">
        <v>86</v>
      </c>
      <c r="B121" s="42" t="s">
        <v>4</v>
      </c>
      <c r="C121" s="49">
        <v>24741</v>
      </c>
      <c r="D121" s="50"/>
      <c r="E121" s="51">
        <v>0</v>
      </c>
      <c r="F121" s="51"/>
      <c r="G121" s="49">
        <f t="shared" si="9"/>
        <v>24741</v>
      </c>
      <c r="H121" s="49"/>
      <c r="I121" s="51">
        <v>24741</v>
      </c>
      <c r="J121" s="49"/>
      <c r="K121" s="51">
        <f t="shared" si="10"/>
        <v>0</v>
      </c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</row>
    <row r="122" spans="1:241" s="9" customFormat="1" ht="13.5">
      <c r="A122" s="41" t="s">
        <v>87</v>
      </c>
      <c r="B122" s="42" t="s">
        <v>4</v>
      </c>
      <c r="C122" s="49">
        <v>3164836</v>
      </c>
      <c r="D122" s="50"/>
      <c r="E122" s="51">
        <v>344901</v>
      </c>
      <c r="F122" s="51"/>
      <c r="G122" s="49">
        <f t="shared" si="9"/>
        <v>3509737</v>
      </c>
      <c r="H122" s="49"/>
      <c r="I122" s="51">
        <v>1863831</v>
      </c>
      <c r="J122" s="49"/>
      <c r="K122" s="51">
        <f t="shared" si="10"/>
        <v>1645906</v>
      </c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</row>
    <row r="123" spans="1:241" s="9" customFormat="1" ht="13.5">
      <c r="A123" s="41" t="s">
        <v>234</v>
      </c>
      <c r="B123" s="42" t="s">
        <v>4</v>
      </c>
      <c r="C123" s="49">
        <v>232567</v>
      </c>
      <c r="D123" s="50"/>
      <c r="E123" s="51">
        <v>0</v>
      </c>
      <c r="F123" s="51"/>
      <c r="G123" s="49">
        <f>+C123+E123</f>
        <v>232567</v>
      </c>
      <c r="H123" s="49"/>
      <c r="I123" s="51">
        <v>232567</v>
      </c>
      <c r="J123" s="49"/>
      <c r="K123" s="51">
        <f>G123-I123</f>
        <v>0</v>
      </c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</row>
    <row r="124" spans="1:241" s="9" customFormat="1" ht="13.5">
      <c r="A124" s="41" t="s">
        <v>88</v>
      </c>
      <c r="B124" s="42" t="s">
        <v>4</v>
      </c>
      <c r="C124" s="49">
        <v>6613060</v>
      </c>
      <c r="D124" s="50"/>
      <c r="E124" s="51">
        <v>0</v>
      </c>
      <c r="F124" s="51"/>
      <c r="G124" s="49">
        <f t="shared" si="9"/>
        <v>6613060</v>
      </c>
      <c r="H124" s="49"/>
      <c r="I124" s="51">
        <v>2911153</v>
      </c>
      <c r="J124" s="49"/>
      <c r="K124" s="51">
        <f t="shared" si="10"/>
        <v>3701907</v>
      </c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</row>
    <row r="125" spans="1:241" s="9" customFormat="1" ht="12" customHeight="1">
      <c r="A125" s="41" t="s">
        <v>89</v>
      </c>
      <c r="B125" s="42" t="s">
        <v>4</v>
      </c>
      <c r="C125" s="49">
        <v>435420</v>
      </c>
      <c r="D125" s="50"/>
      <c r="E125" s="51">
        <v>0</v>
      </c>
      <c r="F125" s="51"/>
      <c r="G125" s="49">
        <f t="shared" si="9"/>
        <v>435420</v>
      </c>
      <c r="H125" s="49"/>
      <c r="I125" s="51">
        <v>430979</v>
      </c>
      <c r="J125" s="49"/>
      <c r="K125" s="51">
        <f t="shared" si="10"/>
        <v>4441</v>
      </c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</row>
    <row r="126" spans="1:241" s="9" customFormat="1" ht="12" customHeight="1">
      <c r="A126" s="41" t="s">
        <v>90</v>
      </c>
      <c r="B126" s="42" t="s">
        <v>4</v>
      </c>
      <c r="C126" s="49">
        <v>1369356</v>
      </c>
      <c r="D126" s="50"/>
      <c r="E126" s="51">
        <v>0</v>
      </c>
      <c r="F126" s="51"/>
      <c r="G126" s="49">
        <f t="shared" si="9"/>
        <v>1369356</v>
      </c>
      <c r="H126" s="49"/>
      <c r="I126" s="51">
        <v>479274</v>
      </c>
      <c r="J126" s="49"/>
      <c r="K126" s="51">
        <f t="shared" si="10"/>
        <v>890082</v>
      </c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</row>
    <row r="127" spans="1:241" s="9" customFormat="1" ht="13.5">
      <c r="A127" s="41" t="s">
        <v>91</v>
      </c>
      <c r="B127" s="42" t="s">
        <v>4</v>
      </c>
      <c r="C127" s="49">
        <v>202472</v>
      </c>
      <c r="D127" s="50"/>
      <c r="E127" s="51">
        <v>0</v>
      </c>
      <c r="F127" s="51"/>
      <c r="G127" s="49">
        <f t="shared" si="9"/>
        <v>202472</v>
      </c>
      <c r="H127" s="49"/>
      <c r="I127" s="51">
        <v>86051</v>
      </c>
      <c r="J127" s="49"/>
      <c r="K127" s="51">
        <f t="shared" si="10"/>
        <v>116421</v>
      </c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</row>
    <row r="128" spans="1:241" s="9" customFormat="1" ht="13.5">
      <c r="A128" s="41" t="s">
        <v>174</v>
      </c>
      <c r="B128" s="42" t="s">
        <v>4</v>
      </c>
      <c r="C128" s="49">
        <v>6996997</v>
      </c>
      <c r="D128" s="50"/>
      <c r="E128" s="51">
        <v>0</v>
      </c>
      <c r="F128" s="51"/>
      <c r="G128" s="49">
        <f>+C128+E128</f>
        <v>6996997</v>
      </c>
      <c r="H128" s="49"/>
      <c r="I128" s="51">
        <v>4194799</v>
      </c>
      <c r="J128" s="49"/>
      <c r="K128" s="51">
        <f>G128-I128</f>
        <v>2802198</v>
      </c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</row>
    <row r="129" spans="1:241" s="9" customFormat="1" ht="13.5">
      <c r="A129" s="41" t="s">
        <v>92</v>
      </c>
      <c r="B129" s="42" t="s">
        <v>4</v>
      </c>
      <c r="C129" s="49">
        <v>134768</v>
      </c>
      <c r="D129" s="50"/>
      <c r="E129" s="51">
        <v>0</v>
      </c>
      <c r="F129" s="51"/>
      <c r="G129" s="49">
        <f t="shared" si="9"/>
        <v>134768</v>
      </c>
      <c r="H129" s="49"/>
      <c r="I129" s="51">
        <v>107814</v>
      </c>
      <c r="J129" s="49"/>
      <c r="K129" s="51">
        <f t="shared" si="10"/>
        <v>26954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</row>
    <row r="130" spans="1:241" s="9" customFormat="1" ht="12" customHeight="1">
      <c r="A130" s="41" t="s">
        <v>93</v>
      </c>
      <c r="B130" s="42" t="s">
        <v>4</v>
      </c>
      <c r="C130" s="49"/>
      <c r="D130" s="50"/>
      <c r="E130" s="49"/>
      <c r="F130" s="51"/>
      <c r="G130" s="49"/>
      <c r="H130" s="49"/>
      <c r="I130" s="49"/>
      <c r="J130" s="49"/>
      <c r="K130" s="5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</row>
    <row r="131" spans="1:241" s="9" customFormat="1" ht="13.5">
      <c r="A131" s="41" t="s">
        <v>163</v>
      </c>
      <c r="B131" s="42" t="s">
        <v>4</v>
      </c>
      <c r="C131" s="49">
        <v>277918</v>
      </c>
      <c r="D131" s="50"/>
      <c r="E131" s="51">
        <v>0</v>
      </c>
      <c r="F131" s="51"/>
      <c r="G131" s="49">
        <f aca="true" t="shared" si="11" ref="G131:G157">+C131+E131</f>
        <v>277918</v>
      </c>
      <c r="H131" s="49"/>
      <c r="I131" s="51">
        <v>206565</v>
      </c>
      <c r="J131" s="49"/>
      <c r="K131" s="51">
        <f t="shared" si="10"/>
        <v>71353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</row>
    <row r="132" spans="1:241" s="9" customFormat="1" ht="12" customHeight="1">
      <c r="A132" s="41" t="s">
        <v>164</v>
      </c>
      <c r="B132" s="42" t="s">
        <v>4</v>
      </c>
      <c r="C132" s="49">
        <v>54391</v>
      </c>
      <c r="D132" s="50"/>
      <c r="E132" s="51">
        <v>0</v>
      </c>
      <c r="F132" s="51"/>
      <c r="G132" s="49">
        <f t="shared" si="11"/>
        <v>54391</v>
      </c>
      <c r="H132" s="49"/>
      <c r="I132" s="51">
        <v>31408</v>
      </c>
      <c r="J132" s="49"/>
      <c r="K132" s="51">
        <f t="shared" si="10"/>
        <v>22983</v>
      </c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</row>
    <row r="133" spans="1:241" s="9" customFormat="1" ht="13.5">
      <c r="A133" s="41" t="s">
        <v>165</v>
      </c>
      <c r="B133" s="42" t="s">
        <v>4</v>
      </c>
      <c r="C133" s="49">
        <v>11500</v>
      </c>
      <c r="D133" s="50"/>
      <c r="E133" s="51">
        <v>0</v>
      </c>
      <c r="F133" s="51"/>
      <c r="G133" s="49">
        <f t="shared" si="11"/>
        <v>11500</v>
      </c>
      <c r="H133" s="49"/>
      <c r="I133" s="51">
        <v>11500</v>
      </c>
      <c r="J133" s="49"/>
      <c r="K133" s="51">
        <f t="shared" si="10"/>
        <v>0</v>
      </c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</row>
    <row r="134" spans="1:241" s="9" customFormat="1" ht="12" customHeight="1">
      <c r="A134" s="41" t="s">
        <v>181</v>
      </c>
      <c r="B134" s="42" t="s">
        <v>4</v>
      </c>
      <c r="C134" s="49">
        <v>5462105</v>
      </c>
      <c r="D134" s="50"/>
      <c r="E134" s="51">
        <v>0</v>
      </c>
      <c r="F134" s="51"/>
      <c r="G134" s="49">
        <f>+C134+E134</f>
        <v>5462105</v>
      </c>
      <c r="H134" s="49"/>
      <c r="I134" s="51">
        <v>3856483</v>
      </c>
      <c r="J134" s="49"/>
      <c r="K134" s="51">
        <f>G134-I134</f>
        <v>1605622</v>
      </c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</row>
    <row r="135" spans="1:241" s="9" customFormat="1" ht="13.5">
      <c r="A135" s="41" t="s">
        <v>94</v>
      </c>
      <c r="B135" s="42" t="s">
        <v>4</v>
      </c>
      <c r="C135" s="49">
        <v>228564</v>
      </c>
      <c r="D135" s="50"/>
      <c r="E135" s="51">
        <v>0</v>
      </c>
      <c r="F135" s="51"/>
      <c r="G135" s="49">
        <f t="shared" si="11"/>
        <v>228564</v>
      </c>
      <c r="H135" s="49"/>
      <c r="I135" s="51">
        <v>148567</v>
      </c>
      <c r="J135" s="49"/>
      <c r="K135" s="51">
        <f t="shared" si="10"/>
        <v>79997</v>
      </c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</row>
    <row r="136" spans="1:241" s="9" customFormat="1" ht="13.5">
      <c r="A136" s="41" t="s">
        <v>197</v>
      </c>
      <c r="B136" s="42"/>
      <c r="C136" s="49">
        <v>18672</v>
      </c>
      <c r="D136" s="50"/>
      <c r="E136" s="51">
        <v>0</v>
      </c>
      <c r="F136" s="51"/>
      <c r="G136" s="49">
        <f t="shared" si="11"/>
        <v>18672</v>
      </c>
      <c r="H136" s="49"/>
      <c r="I136" s="51">
        <v>12135</v>
      </c>
      <c r="J136" s="49"/>
      <c r="K136" s="51">
        <f t="shared" si="10"/>
        <v>6537</v>
      </c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</row>
    <row r="137" spans="1:241" s="9" customFormat="1" ht="13.5">
      <c r="A137" s="41" t="s">
        <v>198</v>
      </c>
      <c r="B137" s="42"/>
      <c r="C137" s="49">
        <v>56016</v>
      </c>
      <c r="D137" s="50"/>
      <c r="E137" s="51">
        <v>0</v>
      </c>
      <c r="F137" s="51"/>
      <c r="G137" s="49">
        <f t="shared" si="11"/>
        <v>56016</v>
      </c>
      <c r="H137" s="49"/>
      <c r="I137" s="51">
        <v>36410</v>
      </c>
      <c r="J137" s="49"/>
      <c r="K137" s="51">
        <f t="shared" si="10"/>
        <v>19606</v>
      </c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</row>
    <row r="138" spans="1:241" s="9" customFormat="1" ht="12" customHeight="1">
      <c r="A138" s="41" t="s">
        <v>95</v>
      </c>
      <c r="B138" s="42" t="s">
        <v>4</v>
      </c>
      <c r="C138" s="49">
        <f>8492+6325+49994</f>
        <v>64811</v>
      </c>
      <c r="D138" s="50"/>
      <c r="E138" s="51">
        <v>0</v>
      </c>
      <c r="F138" s="51"/>
      <c r="G138" s="49">
        <f t="shared" si="11"/>
        <v>64811</v>
      </c>
      <c r="H138" s="49"/>
      <c r="I138" s="51">
        <v>29723</v>
      </c>
      <c r="J138" s="49"/>
      <c r="K138" s="51">
        <f t="shared" si="10"/>
        <v>35088</v>
      </c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</row>
    <row r="139" spans="1:241" s="9" customFormat="1" ht="12" customHeight="1">
      <c r="A139" s="41" t="s">
        <v>180</v>
      </c>
      <c r="B139" s="42" t="s">
        <v>4</v>
      </c>
      <c r="C139" s="49"/>
      <c r="D139" s="50"/>
      <c r="E139" s="49"/>
      <c r="F139" s="51"/>
      <c r="G139" s="49"/>
      <c r="H139" s="49"/>
      <c r="I139" s="49"/>
      <c r="J139" s="49"/>
      <c r="K139" s="5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</row>
    <row r="140" spans="1:241" s="9" customFormat="1" ht="12" customHeight="1">
      <c r="A140" s="41" t="s">
        <v>162</v>
      </c>
      <c r="B140" s="42" t="s">
        <v>4</v>
      </c>
      <c r="C140" s="49">
        <v>29150000</v>
      </c>
      <c r="D140" s="50"/>
      <c r="E140" s="51">
        <v>0</v>
      </c>
      <c r="F140" s="51"/>
      <c r="G140" s="49">
        <f>+C140+E140</f>
        <v>29150000</v>
      </c>
      <c r="H140" s="49"/>
      <c r="I140" s="51">
        <v>2915000</v>
      </c>
      <c r="J140" s="49"/>
      <c r="K140" s="51">
        <f>G140-I140</f>
        <v>26235000</v>
      </c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</row>
    <row r="141" spans="1:241" s="9" customFormat="1" ht="12" customHeight="1">
      <c r="A141" s="41" t="s">
        <v>96</v>
      </c>
      <c r="B141" s="42" t="s">
        <v>4</v>
      </c>
      <c r="C141" s="49">
        <v>205798</v>
      </c>
      <c r="D141" s="50"/>
      <c r="E141" s="51">
        <v>0</v>
      </c>
      <c r="F141" s="51"/>
      <c r="G141" s="49">
        <f t="shared" si="11"/>
        <v>205798</v>
      </c>
      <c r="H141" s="49"/>
      <c r="I141" s="51">
        <v>204068</v>
      </c>
      <c r="J141" s="49"/>
      <c r="K141" s="51">
        <f t="shared" si="10"/>
        <v>1730</v>
      </c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</row>
    <row r="142" spans="1:241" s="9" customFormat="1" ht="13.5">
      <c r="A142" s="41" t="s">
        <v>97</v>
      </c>
      <c r="B142" s="42" t="s">
        <v>4</v>
      </c>
      <c r="C142" s="49">
        <v>18380714</v>
      </c>
      <c r="D142" s="50"/>
      <c r="E142" s="51">
        <v>13552</v>
      </c>
      <c r="F142" s="51"/>
      <c r="G142" s="49">
        <f t="shared" si="11"/>
        <v>18394266</v>
      </c>
      <c r="H142" s="49"/>
      <c r="I142" s="51">
        <v>5111081</v>
      </c>
      <c r="J142" s="49"/>
      <c r="K142" s="51">
        <f t="shared" si="10"/>
        <v>13283185</v>
      </c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</row>
    <row r="143" spans="1:241" s="9" customFormat="1" ht="12" customHeight="1">
      <c r="A143" s="41" t="s">
        <v>98</v>
      </c>
      <c r="B143" s="42" t="s">
        <v>4</v>
      </c>
      <c r="C143" s="49">
        <v>8659779</v>
      </c>
      <c r="D143" s="50"/>
      <c r="E143" s="51">
        <v>0</v>
      </c>
      <c r="F143" s="51"/>
      <c r="G143" s="49">
        <f t="shared" si="11"/>
        <v>8659779</v>
      </c>
      <c r="H143" s="49"/>
      <c r="I143" s="51">
        <v>5189151</v>
      </c>
      <c r="J143" s="49"/>
      <c r="K143" s="51">
        <f t="shared" si="10"/>
        <v>3470628</v>
      </c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</row>
    <row r="144" spans="1:241" s="9" customFormat="1" ht="13.5">
      <c r="A144" s="41" t="s">
        <v>99</v>
      </c>
      <c r="B144" s="42" t="s">
        <v>4</v>
      </c>
      <c r="C144" s="49">
        <v>2575402</v>
      </c>
      <c r="D144" s="50"/>
      <c r="E144" s="51">
        <v>0</v>
      </c>
      <c r="F144" s="51"/>
      <c r="G144" s="49">
        <f>+C144+E144</f>
        <v>2575402</v>
      </c>
      <c r="H144" s="49"/>
      <c r="I144" s="51">
        <v>639892</v>
      </c>
      <c r="J144" s="49"/>
      <c r="K144" s="51">
        <f t="shared" si="10"/>
        <v>1935510</v>
      </c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</row>
    <row r="145" spans="1:241" s="9" customFormat="1" ht="13.5">
      <c r="A145" s="41" t="s">
        <v>189</v>
      </c>
      <c r="B145" s="42" t="s">
        <v>4</v>
      </c>
      <c r="C145" s="49">
        <f>15807558-425792</f>
        <v>15381766</v>
      </c>
      <c r="D145" s="50"/>
      <c r="E145" s="51">
        <v>0</v>
      </c>
      <c r="F145" s="51"/>
      <c r="G145" s="49">
        <f>+C145+E145</f>
        <v>15381766</v>
      </c>
      <c r="H145" s="49"/>
      <c r="I145" s="51">
        <v>11832517</v>
      </c>
      <c r="J145" s="49"/>
      <c r="K145" s="51">
        <f>G145-I145</f>
        <v>3549249</v>
      </c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</row>
    <row r="146" spans="1:241" s="9" customFormat="1" ht="13.5">
      <c r="A146" s="41" t="s">
        <v>175</v>
      </c>
      <c r="B146" s="42" t="s">
        <v>4</v>
      </c>
      <c r="C146" s="49">
        <v>3855280</v>
      </c>
      <c r="D146" s="50"/>
      <c r="E146" s="51">
        <v>0</v>
      </c>
      <c r="F146" s="51"/>
      <c r="G146" s="49">
        <f>+C146+E146</f>
        <v>3855280</v>
      </c>
      <c r="H146" s="49"/>
      <c r="I146" s="51">
        <v>2120232</v>
      </c>
      <c r="J146" s="49"/>
      <c r="K146" s="51">
        <f>G146-I146</f>
        <v>1735048</v>
      </c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</row>
    <row r="147" spans="1:241" s="9" customFormat="1" ht="13.5">
      <c r="A147" s="41" t="s">
        <v>199</v>
      </c>
      <c r="B147" s="42"/>
      <c r="C147" s="49">
        <v>45114</v>
      </c>
      <c r="D147" s="50"/>
      <c r="E147" s="51">
        <v>0</v>
      </c>
      <c r="F147" s="51"/>
      <c r="G147" s="49">
        <f>+C147+E147</f>
        <v>45114</v>
      </c>
      <c r="H147" s="49"/>
      <c r="I147" s="51">
        <v>24350</v>
      </c>
      <c r="J147" s="49"/>
      <c r="K147" s="51">
        <f>G147-I147</f>
        <v>20764</v>
      </c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</row>
    <row r="148" spans="1:241" s="9" customFormat="1" ht="13.5">
      <c r="A148" s="41" t="s">
        <v>100</v>
      </c>
      <c r="B148" s="42" t="s">
        <v>4</v>
      </c>
      <c r="C148" s="49">
        <v>19907612</v>
      </c>
      <c r="D148" s="50"/>
      <c r="E148" s="51">
        <v>0</v>
      </c>
      <c r="F148" s="51"/>
      <c r="G148" s="49">
        <f t="shared" si="11"/>
        <v>19907612</v>
      </c>
      <c r="H148" s="49"/>
      <c r="I148" s="51">
        <v>13959585</v>
      </c>
      <c r="J148" s="49"/>
      <c r="K148" s="51">
        <f t="shared" si="10"/>
        <v>5948027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</row>
    <row r="149" spans="1:241" s="9" customFormat="1" ht="13.5">
      <c r="A149" s="41" t="s">
        <v>219</v>
      </c>
      <c r="B149" s="42" t="s">
        <v>4</v>
      </c>
      <c r="C149" s="49">
        <f>36449-18225</f>
        <v>18224</v>
      </c>
      <c r="D149" s="50"/>
      <c r="E149" s="51">
        <v>0</v>
      </c>
      <c r="F149" s="51"/>
      <c r="G149" s="49">
        <f t="shared" si="11"/>
        <v>18224</v>
      </c>
      <c r="H149" s="49"/>
      <c r="I149" s="51">
        <v>14580</v>
      </c>
      <c r="J149" s="49"/>
      <c r="K149" s="51">
        <f t="shared" si="10"/>
        <v>3644</v>
      </c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</row>
    <row r="150" spans="1:241" s="9" customFormat="1" ht="13.5">
      <c r="A150" s="41" t="s">
        <v>101</v>
      </c>
      <c r="B150" s="42" t="s">
        <v>4</v>
      </c>
      <c r="C150" s="49">
        <f>506193-47077</f>
        <v>459116</v>
      </c>
      <c r="D150" s="50"/>
      <c r="E150" s="51">
        <v>0</v>
      </c>
      <c r="F150" s="51"/>
      <c r="G150" s="49">
        <f t="shared" si="11"/>
        <v>459116</v>
      </c>
      <c r="H150" s="49"/>
      <c r="I150" s="51">
        <v>427984</v>
      </c>
      <c r="J150" s="49"/>
      <c r="K150" s="51">
        <f t="shared" si="10"/>
        <v>31132</v>
      </c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</row>
    <row r="151" spans="1:241" s="9" customFormat="1" ht="13.5">
      <c r="A151" s="41" t="s">
        <v>102</v>
      </c>
      <c r="B151" s="42" t="s">
        <v>4</v>
      </c>
      <c r="C151" s="49">
        <v>224048</v>
      </c>
      <c r="D151" s="50"/>
      <c r="E151" s="51">
        <v>0</v>
      </c>
      <c r="F151" s="51"/>
      <c r="G151" s="49">
        <f t="shared" si="11"/>
        <v>224048</v>
      </c>
      <c r="H151" s="49"/>
      <c r="I151" s="51">
        <v>128828</v>
      </c>
      <c r="J151" s="49"/>
      <c r="K151" s="51">
        <f t="shared" si="10"/>
        <v>95220</v>
      </c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</row>
    <row r="152" spans="1:241" s="9" customFormat="1" ht="13.5">
      <c r="A152" s="41" t="s">
        <v>103</v>
      </c>
      <c r="B152" s="42" t="s">
        <v>4</v>
      </c>
      <c r="C152" s="49">
        <v>202205</v>
      </c>
      <c r="D152" s="50"/>
      <c r="E152" s="51">
        <v>0</v>
      </c>
      <c r="F152" s="51"/>
      <c r="G152" s="49">
        <f t="shared" si="11"/>
        <v>202205</v>
      </c>
      <c r="H152" s="49"/>
      <c r="I152" s="51">
        <v>88507</v>
      </c>
      <c r="J152" s="49"/>
      <c r="K152" s="51">
        <f t="shared" si="10"/>
        <v>113698</v>
      </c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</row>
    <row r="153" spans="1:241" s="9" customFormat="1" ht="13.5">
      <c r="A153" s="41" t="s">
        <v>176</v>
      </c>
      <c r="B153" s="42" t="s">
        <v>4</v>
      </c>
      <c r="C153" s="49">
        <f>661155+14993+167682+1024</f>
        <v>844854</v>
      </c>
      <c r="D153" s="44"/>
      <c r="E153" s="51">
        <v>0</v>
      </c>
      <c r="F153" s="45"/>
      <c r="G153" s="49">
        <f>+C153+E153</f>
        <v>844854</v>
      </c>
      <c r="H153" s="49"/>
      <c r="I153" s="51">
        <v>664418</v>
      </c>
      <c r="J153" s="49"/>
      <c r="K153" s="51">
        <f>G153-I153</f>
        <v>180436</v>
      </c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</row>
    <row r="154" spans="1:241" s="9" customFormat="1" ht="13.5">
      <c r="A154" s="41" t="s">
        <v>177</v>
      </c>
      <c r="B154" s="42" t="s">
        <v>4</v>
      </c>
      <c r="C154" s="49">
        <v>4456293</v>
      </c>
      <c r="D154" s="50"/>
      <c r="E154" s="51">
        <v>0</v>
      </c>
      <c r="F154" s="51"/>
      <c r="G154" s="49">
        <f>+C154+E154</f>
        <v>4456293</v>
      </c>
      <c r="H154" s="49"/>
      <c r="I154" s="51">
        <v>1969189</v>
      </c>
      <c r="J154" s="49"/>
      <c r="K154" s="51">
        <f>G154-I154</f>
        <v>2487104</v>
      </c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</row>
    <row r="155" spans="1:241" s="9" customFormat="1" ht="13.5">
      <c r="A155" s="41" t="s">
        <v>104</v>
      </c>
      <c r="B155" s="42" t="s">
        <v>4</v>
      </c>
      <c r="C155" s="49">
        <v>1016374</v>
      </c>
      <c r="D155" s="50"/>
      <c r="E155" s="51">
        <v>0</v>
      </c>
      <c r="F155" s="51"/>
      <c r="G155" s="49">
        <f t="shared" si="11"/>
        <v>1016374</v>
      </c>
      <c r="H155" s="49"/>
      <c r="I155" s="51">
        <v>844507</v>
      </c>
      <c r="J155" s="49"/>
      <c r="K155" s="51">
        <f t="shared" si="10"/>
        <v>171867</v>
      </c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</row>
    <row r="156" spans="1:241" s="9" customFormat="1" ht="13.5">
      <c r="A156" s="41" t="s">
        <v>105</v>
      </c>
      <c r="B156" s="42" t="s">
        <v>4</v>
      </c>
      <c r="C156" s="49">
        <f>145612+10714</f>
        <v>156326</v>
      </c>
      <c r="D156" s="50"/>
      <c r="E156" s="51">
        <v>0</v>
      </c>
      <c r="F156" s="51"/>
      <c r="G156" s="49">
        <f t="shared" si="11"/>
        <v>156326</v>
      </c>
      <c r="H156" s="49"/>
      <c r="I156" s="51">
        <v>135068</v>
      </c>
      <c r="J156" s="49"/>
      <c r="K156" s="51">
        <f t="shared" si="10"/>
        <v>21258</v>
      </c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</row>
    <row r="157" spans="1:241" s="9" customFormat="1" ht="13.5">
      <c r="A157" s="41" t="s">
        <v>106</v>
      </c>
      <c r="B157" s="42" t="s">
        <v>4</v>
      </c>
      <c r="C157" s="52">
        <f>740705-16659-28028-1650-27150-18672-56016-45114-14993-167682-1024-49700-6325-49994</f>
        <v>257698</v>
      </c>
      <c r="D157" s="50"/>
      <c r="E157" s="53">
        <v>0</v>
      </c>
      <c r="F157" s="51"/>
      <c r="G157" s="52">
        <f t="shared" si="11"/>
        <v>257698</v>
      </c>
      <c r="H157" s="49"/>
      <c r="I157" s="53">
        <v>171047</v>
      </c>
      <c r="J157" s="49"/>
      <c r="K157" s="53">
        <f>G157-I157</f>
        <v>86651</v>
      </c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</row>
    <row r="158" spans="1:241" s="9" customFormat="1" ht="13.5">
      <c r="A158" s="41"/>
      <c r="B158" s="42" t="s">
        <v>4</v>
      </c>
      <c r="C158" s="49"/>
      <c r="D158" s="50"/>
      <c r="E158" s="49"/>
      <c r="F158" s="51"/>
      <c r="G158" s="49"/>
      <c r="H158" s="49"/>
      <c r="I158" s="49"/>
      <c r="J158" s="49"/>
      <c r="K158" s="51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</row>
    <row r="159" spans="1:241" s="9" customFormat="1" ht="13.5">
      <c r="A159" s="41" t="s">
        <v>153</v>
      </c>
      <c r="B159" s="42" t="s">
        <v>4</v>
      </c>
      <c r="C159" s="52">
        <f>SUM(C14:C158)</f>
        <v>485921479</v>
      </c>
      <c r="D159" s="50"/>
      <c r="E159" s="52">
        <f>SUM(E14:E158)</f>
        <v>14512632</v>
      </c>
      <c r="F159" s="51"/>
      <c r="G159" s="52">
        <f>+C159+E159</f>
        <v>500434111</v>
      </c>
      <c r="H159" s="49"/>
      <c r="I159" s="52">
        <f>SUM(I14:I158)</f>
        <v>221050921</v>
      </c>
      <c r="J159" s="49"/>
      <c r="K159" s="53">
        <f>G159-I159</f>
        <v>279383190</v>
      </c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</row>
    <row r="160" spans="1:241" s="9" customFormat="1" ht="13.5">
      <c r="A160" s="41"/>
      <c r="B160" s="42" t="s">
        <v>4</v>
      </c>
      <c r="C160" s="49"/>
      <c r="D160" s="50"/>
      <c r="E160" s="49"/>
      <c r="F160" s="51"/>
      <c r="G160" s="49"/>
      <c r="H160" s="49"/>
      <c r="I160" s="49"/>
      <c r="J160" s="49"/>
      <c r="K160" s="51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</row>
    <row r="161" spans="1:241" s="9" customFormat="1" ht="13.5">
      <c r="A161" s="41" t="s">
        <v>210</v>
      </c>
      <c r="B161" s="42" t="s">
        <v>4</v>
      </c>
      <c r="C161" s="49" t="s">
        <v>170</v>
      </c>
      <c r="D161" s="50"/>
      <c r="E161" s="49"/>
      <c r="F161" s="51" t="s">
        <v>4</v>
      </c>
      <c r="G161" s="49" t="s">
        <v>4</v>
      </c>
      <c r="H161" s="49"/>
      <c r="I161" s="49"/>
      <c r="J161" s="49"/>
      <c r="K161" s="51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</row>
    <row r="162" spans="1:241" s="9" customFormat="1" ht="13.5">
      <c r="A162" s="41" t="s">
        <v>107</v>
      </c>
      <c r="B162" s="42" t="s">
        <v>4</v>
      </c>
      <c r="C162" s="49">
        <v>1498600</v>
      </c>
      <c r="D162" s="50"/>
      <c r="E162" s="51">
        <v>0</v>
      </c>
      <c r="F162" s="51"/>
      <c r="G162" s="49">
        <f aca="true" t="shared" si="12" ref="G162:G224">+C162+E162</f>
        <v>1498600</v>
      </c>
      <c r="H162" s="49"/>
      <c r="I162" s="51">
        <v>1143237</v>
      </c>
      <c r="J162" s="49"/>
      <c r="K162" s="51">
        <f aca="true" t="shared" si="13" ref="K162:K221">G162-I162</f>
        <v>355363</v>
      </c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</row>
    <row r="163" spans="1:241" s="9" customFormat="1" ht="13.5">
      <c r="A163" s="41" t="s">
        <v>112</v>
      </c>
      <c r="B163" s="42" t="s">
        <v>4</v>
      </c>
      <c r="C163" s="49">
        <v>2395777</v>
      </c>
      <c r="D163" s="50"/>
      <c r="E163" s="51">
        <v>0</v>
      </c>
      <c r="F163" s="51"/>
      <c r="G163" s="49">
        <f>+C163+E163</f>
        <v>2395777</v>
      </c>
      <c r="H163" s="49"/>
      <c r="I163" s="51">
        <v>1128480</v>
      </c>
      <c r="J163" s="49"/>
      <c r="K163" s="51">
        <f>G163-I163</f>
        <v>1267297</v>
      </c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</row>
    <row r="164" spans="1:241" s="9" customFormat="1" ht="13.5">
      <c r="A164" s="41" t="s">
        <v>182</v>
      </c>
      <c r="B164" s="42"/>
      <c r="C164" s="49">
        <v>17194376</v>
      </c>
      <c r="D164" s="50"/>
      <c r="E164" s="51">
        <v>18071697</v>
      </c>
      <c r="F164" s="51"/>
      <c r="G164" s="49">
        <f>+C164+E164</f>
        <v>35266073</v>
      </c>
      <c r="H164" s="49"/>
      <c r="I164" s="51">
        <v>881651</v>
      </c>
      <c r="J164" s="49"/>
      <c r="K164" s="51">
        <f>G164-I164</f>
        <v>34384422</v>
      </c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</row>
    <row r="165" spans="1:241" s="9" customFormat="1" ht="13.5">
      <c r="A165" s="41" t="s">
        <v>18</v>
      </c>
      <c r="B165" s="42" t="s">
        <v>4</v>
      </c>
      <c r="C165" s="49">
        <v>20370993</v>
      </c>
      <c r="D165" s="50"/>
      <c r="E165" s="51">
        <v>7168918</v>
      </c>
      <c r="F165" s="51"/>
      <c r="G165" s="49">
        <f>+C165+E165</f>
        <v>27539911</v>
      </c>
      <c r="H165" s="49"/>
      <c r="I165" s="51">
        <v>12521237</v>
      </c>
      <c r="J165" s="49"/>
      <c r="K165" s="51">
        <f>G165-I165</f>
        <v>15018674</v>
      </c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</row>
    <row r="166" spans="1:241" s="9" customFormat="1" ht="13.5">
      <c r="A166" s="41" t="s">
        <v>108</v>
      </c>
      <c r="B166" s="42" t="s">
        <v>4</v>
      </c>
      <c r="C166" s="49">
        <f>107081+3911+14901</f>
        <v>125893</v>
      </c>
      <c r="D166" s="50"/>
      <c r="E166" s="51">
        <v>0</v>
      </c>
      <c r="F166" s="51"/>
      <c r="G166" s="49">
        <f t="shared" si="12"/>
        <v>125893</v>
      </c>
      <c r="H166" s="49"/>
      <c r="I166" s="51">
        <v>90511</v>
      </c>
      <c r="J166" s="49"/>
      <c r="K166" s="51">
        <f t="shared" si="13"/>
        <v>35382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</row>
    <row r="167" spans="1:241" s="9" customFormat="1" ht="13.5">
      <c r="A167" s="41" t="s">
        <v>109</v>
      </c>
      <c r="B167" s="42" t="s">
        <v>4</v>
      </c>
      <c r="C167" s="49">
        <v>6444531</v>
      </c>
      <c r="D167" s="50"/>
      <c r="E167" s="51">
        <v>0</v>
      </c>
      <c r="F167" s="51"/>
      <c r="G167" s="49">
        <f t="shared" si="12"/>
        <v>6444531</v>
      </c>
      <c r="H167" s="49"/>
      <c r="I167" s="51">
        <v>2209958</v>
      </c>
      <c r="J167" s="49"/>
      <c r="K167" s="51">
        <f t="shared" si="13"/>
        <v>4234573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</row>
    <row r="168" spans="1:241" s="9" customFormat="1" ht="13.5">
      <c r="A168" s="41" t="s">
        <v>220</v>
      </c>
      <c r="B168" s="42"/>
      <c r="C168" s="49">
        <v>0</v>
      </c>
      <c r="D168" s="50"/>
      <c r="E168" s="51">
        <v>227621</v>
      </c>
      <c r="F168" s="51"/>
      <c r="G168" s="49">
        <f t="shared" si="12"/>
        <v>227621</v>
      </c>
      <c r="H168" s="49"/>
      <c r="I168" s="51">
        <v>0</v>
      </c>
      <c r="J168" s="49"/>
      <c r="K168" s="51">
        <f t="shared" si="13"/>
        <v>227621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</row>
    <row r="169" spans="1:241" s="9" customFormat="1" ht="13.5">
      <c r="A169" s="41" t="s">
        <v>110</v>
      </c>
      <c r="B169" s="42" t="s">
        <v>4</v>
      </c>
      <c r="C169" s="49">
        <v>105770</v>
      </c>
      <c r="D169" s="50"/>
      <c r="E169" s="51">
        <v>0</v>
      </c>
      <c r="F169" s="51"/>
      <c r="G169" s="49">
        <f t="shared" si="12"/>
        <v>105770</v>
      </c>
      <c r="H169" s="49"/>
      <c r="I169" s="51">
        <v>105616</v>
      </c>
      <c r="J169" s="49"/>
      <c r="K169" s="51">
        <f t="shared" si="13"/>
        <v>154</v>
      </c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</row>
    <row r="170" spans="1:241" s="9" customFormat="1" ht="13.5">
      <c r="A170" s="41" t="s">
        <v>111</v>
      </c>
      <c r="B170" s="42" t="s">
        <v>4</v>
      </c>
      <c r="C170" s="49">
        <v>11104602</v>
      </c>
      <c r="D170" s="50"/>
      <c r="E170" s="51">
        <v>744163</v>
      </c>
      <c r="F170" s="51"/>
      <c r="G170" s="49">
        <f t="shared" si="12"/>
        <v>11848765</v>
      </c>
      <c r="H170" s="49"/>
      <c r="I170" s="51">
        <v>851069</v>
      </c>
      <c r="J170" s="49"/>
      <c r="K170" s="51">
        <f t="shared" si="13"/>
        <v>10997696</v>
      </c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</row>
    <row r="171" spans="1:241" s="9" customFormat="1" ht="13.5">
      <c r="A171" s="41" t="s">
        <v>113</v>
      </c>
      <c r="B171" s="42" t="s">
        <v>4</v>
      </c>
      <c r="C171" s="49">
        <v>616396</v>
      </c>
      <c r="D171" s="50"/>
      <c r="E171" s="51">
        <v>0</v>
      </c>
      <c r="F171" s="51"/>
      <c r="G171" s="49">
        <f t="shared" si="12"/>
        <v>616396</v>
      </c>
      <c r="H171" s="49"/>
      <c r="I171" s="51">
        <v>288091</v>
      </c>
      <c r="J171" s="49"/>
      <c r="K171" s="51">
        <f t="shared" si="13"/>
        <v>328305</v>
      </c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</row>
    <row r="172" spans="1:241" s="9" customFormat="1" ht="13.5">
      <c r="A172" s="41" t="s">
        <v>114</v>
      </c>
      <c r="B172" s="42" t="s">
        <v>4</v>
      </c>
      <c r="C172" s="49">
        <v>6128305</v>
      </c>
      <c r="D172" s="50"/>
      <c r="E172" s="51">
        <v>160</v>
      </c>
      <c r="F172" s="51"/>
      <c r="G172" s="49">
        <f t="shared" si="12"/>
        <v>6128465</v>
      </c>
      <c r="H172" s="49"/>
      <c r="I172" s="51">
        <v>2401573</v>
      </c>
      <c r="J172" s="49"/>
      <c r="K172" s="51">
        <f t="shared" si="13"/>
        <v>3726892</v>
      </c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</row>
    <row r="173" spans="1:241" s="9" customFormat="1" ht="13.5">
      <c r="A173" s="41" t="s">
        <v>116</v>
      </c>
      <c r="B173" s="42" t="s">
        <v>4</v>
      </c>
      <c r="C173" s="49">
        <v>962084</v>
      </c>
      <c r="D173" s="50"/>
      <c r="E173" s="51">
        <v>14635</v>
      </c>
      <c r="F173" s="51"/>
      <c r="G173" s="49">
        <f t="shared" si="12"/>
        <v>976719</v>
      </c>
      <c r="H173" s="49"/>
      <c r="I173" s="51">
        <v>319990</v>
      </c>
      <c r="J173" s="49"/>
      <c r="K173" s="51">
        <f t="shared" si="13"/>
        <v>656729</v>
      </c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</row>
    <row r="174" spans="1:241" s="9" customFormat="1" ht="13.5">
      <c r="A174" s="41" t="s">
        <v>117</v>
      </c>
      <c r="B174" s="42" t="s">
        <v>4</v>
      </c>
      <c r="C174" s="49">
        <v>16570328</v>
      </c>
      <c r="D174" s="50"/>
      <c r="E174" s="51">
        <v>0</v>
      </c>
      <c r="F174" s="51"/>
      <c r="G174" s="49">
        <f t="shared" si="12"/>
        <v>16570328</v>
      </c>
      <c r="H174" s="49"/>
      <c r="I174" s="51">
        <v>4142583</v>
      </c>
      <c r="J174" s="49"/>
      <c r="K174" s="51">
        <f t="shared" si="13"/>
        <v>12427745</v>
      </c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</row>
    <row r="175" spans="1:241" s="9" customFormat="1" ht="13.5">
      <c r="A175" s="41" t="s">
        <v>118</v>
      </c>
      <c r="B175" s="42" t="s">
        <v>4</v>
      </c>
      <c r="C175" s="49">
        <v>883547</v>
      </c>
      <c r="D175" s="50"/>
      <c r="E175" s="51">
        <v>0</v>
      </c>
      <c r="F175" s="51"/>
      <c r="G175" s="49">
        <f t="shared" si="12"/>
        <v>883547</v>
      </c>
      <c r="H175" s="49"/>
      <c r="I175" s="51">
        <v>514616</v>
      </c>
      <c r="J175" s="49"/>
      <c r="K175" s="51">
        <f t="shared" si="13"/>
        <v>368931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</row>
    <row r="176" spans="1:241" s="9" customFormat="1" ht="13.5">
      <c r="A176" s="41" t="s">
        <v>119</v>
      </c>
      <c r="B176" s="42" t="s">
        <v>4</v>
      </c>
      <c r="C176" s="49">
        <v>4359196</v>
      </c>
      <c r="D176" s="50"/>
      <c r="E176" s="51">
        <v>0</v>
      </c>
      <c r="F176" s="51"/>
      <c r="G176" s="49">
        <f t="shared" si="12"/>
        <v>4359196</v>
      </c>
      <c r="H176" s="49"/>
      <c r="I176" s="51">
        <v>1844220</v>
      </c>
      <c r="J176" s="49"/>
      <c r="K176" s="51">
        <f t="shared" si="13"/>
        <v>2514976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</row>
    <row r="177" spans="1:241" s="9" customFormat="1" ht="13.5">
      <c r="A177" s="41" t="s">
        <v>201</v>
      </c>
      <c r="B177" s="42"/>
      <c r="C177" s="49">
        <v>18485000</v>
      </c>
      <c r="D177" s="50"/>
      <c r="E177" s="51">
        <v>0</v>
      </c>
      <c r="F177" s="51"/>
      <c r="G177" s="49">
        <f t="shared" si="12"/>
        <v>18485000</v>
      </c>
      <c r="H177" s="49"/>
      <c r="I177" s="51">
        <v>924250</v>
      </c>
      <c r="J177" s="49"/>
      <c r="K177" s="51">
        <f t="shared" si="13"/>
        <v>17560750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</row>
    <row r="178" spans="1:241" s="9" customFormat="1" ht="13.5">
      <c r="A178" s="41" t="s">
        <v>167</v>
      </c>
      <c r="B178" s="42" t="s">
        <v>4</v>
      </c>
      <c r="C178" s="51">
        <v>568203</v>
      </c>
      <c r="D178" s="50"/>
      <c r="E178" s="51">
        <v>0</v>
      </c>
      <c r="F178" s="51"/>
      <c r="G178" s="49">
        <f t="shared" si="12"/>
        <v>568203</v>
      </c>
      <c r="H178" s="49"/>
      <c r="I178" s="51">
        <v>174092</v>
      </c>
      <c r="J178" s="49"/>
      <c r="K178" s="51">
        <f t="shared" si="13"/>
        <v>394111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</row>
    <row r="179" spans="1:241" s="9" customFormat="1" ht="13.5">
      <c r="A179" s="41" t="s">
        <v>120</v>
      </c>
      <c r="B179" s="42" t="s">
        <v>4</v>
      </c>
      <c r="C179" s="49">
        <v>108310</v>
      </c>
      <c r="D179" s="50"/>
      <c r="E179" s="51">
        <v>0</v>
      </c>
      <c r="F179" s="51"/>
      <c r="G179" s="49">
        <f t="shared" si="12"/>
        <v>108310</v>
      </c>
      <c r="H179" s="49"/>
      <c r="I179" s="51">
        <v>108310</v>
      </c>
      <c r="J179" s="49"/>
      <c r="K179" s="51">
        <f t="shared" si="13"/>
        <v>0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</row>
    <row r="180" spans="1:241" s="9" customFormat="1" ht="13.5">
      <c r="A180" s="41" t="s">
        <v>121</v>
      </c>
      <c r="B180" s="42" t="s">
        <v>4</v>
      </c>
      <c r="C180" s="49">
        <v>2317043</v>
      </c>
      <c r="D180" s="50"/>
      <c r="E180" s="51">
        <v>0</v>
      </c>
      <c r="F180" s="51"/>
      <c r="G180" s="49">
        <f t="shared" si="12"/>
        <v>2317043</v>
      </c>
      <c r="H180" s="49"/>
      <c r="I180" s="51">
        <v>1997561</v>
      </c>
      <c r="J180" s="49"/>
      <c r="K180" s="51">
        <f t="shared" si="13"/>
        <v>319482</v>
      </c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</row>
    <row r="181" spans="1:241" s="9" customFormat="1" ht="13.5">
      <c r="A181" s="41" t="s">
        <v>122</v>
      </c>
      <c r="B181" s="42" t="s">
        <v>4</v>
      </c>
      <c r="C181" s="49">
        <v>808822</v>
      </c>
      <c r="D181" s="50"/>
      <c r="E181" s="51">
        <v>0</v>
      </c>
      <c r="F181" s="51"/>
      <c r="G181" s="49">
        <f t="shared" si="12"/>
        <v>808822</v>
      </c>
      <c r="H181" s="49"/>
      <c r="I181" s="51">
        <v>290295</v>
      </c>
      <c r="J181" s="49"/>
      <c r="K181" s="51">
        <f t="shared" si="13"/>
        <v>518527</v>
      </c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</row>
    <row r="182" spans="1:241" s="9" customFormat="1" ht="13.5">
      <c r="A182" s="41" t="s">
        <v>123</v>
      </c>
      <c r="B182" s="42" t="s">
        <v>4</v>
      </c>
      <c r="C182" s="49">
        <v>5099781</v>
      </c>
      <c r="D182" s="50"/>
      <c r="E182" s="51">
        <v>0</v>
      </c>
      <c r="F182" s="51"/>
      <c r="G182" s="49">
        <f t="shared" si="12"/>
        <v>5099781</v>
      </c>
      <c r="H182" s="49"/>
      <c r="I182" s="51">
        <v>2736263</v>
      </c>
      <c r="J182" s="49"/>
      <c r="K182" s="51">
        <f t="shared" si="13"/>
        <v>2363518</v>
      </c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</row>
    <row r="183" spans="1:241" s="9" customFormat="1" ht="13.5">
      <c r="A183" s="41" t="s">
        <v>124</v>
      </c>
      <c r="B183" s="42" t="s">
        <v>4</v>
      </c>
      <c r="C183" s="49">
        <v>2584235</v>
      </c>
      <c r="D183" s="50"/>
      <c r="E183" s="51">
        <v>0</v>
      </c>
      <c r="F183" s="51"/>
      <c r="G183" s="49">
        <f t="shared" si="12"/>
        <v>2584235</v>
      </c>
      <c r="H183" s="49"/>
      <c r="I183" s="51">
        <v>2071285</v>
      </c>
      <c r="J183" s="49"/>
      <c r="K183" s="51">
        <f t="shared" si="13"/>
        <v>512950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</row>
    <row r="184" spans="1:241" s="9" customFormat="1" ht="13.5">
      <c r="A184" s="41" t="s">
        <v>125</v>
      </c>
      <c r="B184" s="42" t="s">
        <v>4</v>
      </c>
      <c r="C184" s="49">
        <f>1164123-411925</f>
        <v>752198</v>
      </c>
      <c r="D184" s="50"/>
      <c r="E184" s="51">
        <v>0</v>
      </c>
      <c r="F184" s="51"/>
      <c r="G184" s="49">
        <f t="shared" si="12"/>
        <v>752198</v>
      </c>
      <c r="H184" s="49"/>
      <c r="I184" s="51">
        <v>378758</v>
      </c>
      <c r="J184" s="49"/>
      <c r="K184" s="51">
        <f t="shared" si="13"/>
        <v>373440</v>
      </c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</row>
    <row r="185" spans="1:241" s="9" customFormat="1" ht="13.5">
      <c r="A185" s="41" t="s">
        <v>126</v>
      </c>
      <c r="B185" s="42" t="s">
        <v>4</v>
      </c>
      <c r="C185" s="49">
        <v>22927</v>
      </c>
      <c r="D185" s="50"/>
      <c r="E185" s="51">
        <v>0</v>
      </c>
      <c r="F185" s="51"/>
      <c r="G185" s="49">
        <f t="shared" si="12"/>
        <v>22927</v>
      </c>
      <c r="H185" s="49"/>
      <c r="I185" s="51">
        <v>22927</v>
      </c>
      <c r="J185" s="49"/>
      <c r="K185" s="51">
        <f t="shared" si="13"/>
        <v>0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</row>
    <row r="186" spans="1:241" s="9" customFormat="1" ht="13.5">
      <c r="A186" s="41" t="s">
        <v>127</v>
      </c>
      <c r="B186" s="42" t="s">
        <v>4</v>
      </c>
      <c r="C186" s="49">
        <v>597826</v>
      </c>
      <c r="D186" s="50"/>
      <c r="E186" s="51">
        <v>0</v>
      </c>
      <c r="F186" s="51"/>
      <c r="G186" s="49">
        <f t="shared" si="12"/>
        <v>597826</v>
      </c>
      <c r="H186" s="49"/>
      <c r="I186" s="51">
        <v>176614</v>
      </c>
      <c r="J186" s="49"/>
      <c r="K186" s="51">
        <f t="shared" si="13"/>
        <v>421212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</row>
    <row r="187" spans="1:241" s="9" customFormat="1" ht="13.5">
      <c r="A187" s="41" t="s">
        <v>128</v>
      </c>
      <c r="B187" s="42" t="s">
        <v>4</v>
      </c>
      <c r="C187" s="49">
        <v>114453</v>
      </c>
      <c r="D187" s="50"/>
      <c r="E187" s="51">
        <v>0</v>
      </c>
      <c r="F187" s="51"/>
      <c r="G187" s="49">
        <f t="shared" si="12"/>
        <v>114453</v>
      </c>
      <c r="H187" s="49"/>
      <c r="I187" s="51">
        <v>114453</v>
      </c>
      <c r="J187" s="49"/>
      <c r="K187" s="51">
        <f t="shared" si="13"/>
        <v>0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</row>
    <row r="188" spans="1:241" s="9" customFormat="1" ht="13.5">
      <c r="A188" s="41" t="s">
        <v>235</v>
      </c>
      <c r="B188" s="42" t="s">
        <v>4</v>
      </c>
      <c r="C188" s="49">
        <v>2978426</v>
      </c>
      <c r="D188" s="50"/>
      <c r="E188" s="51">
        <v>3200921</v>
      </c>
      <c r="F188" s="51"/>
      <c r="G188" s="49">
        <f t="shared" si="12"/>
        <v>6179347</v>
      </c>
      <c r="H188" s="49"/>
      <c r="I188" s="51">
        <v>1380760</v>
      </c>
      <c r="J188" s="49"/>
      <c r="K188" s="51">
        <f t="shared" si="13"/>
        <v>4798587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</row>
    <row r="189" spans="1:241" s="9" customFormat="1" ht="13.5">
      <c r="A189" s="41" t="s">
        <v>236</v>
      </c>
      <c r="B189" s="42" t="s">
        <v>4</v>
      </c>
      <c r="C189" s="49">
        <f>843684+697337</f>
        <v>1541021</v>
      </c>
      <c r="D189" s="50"/>
      <c r="E189" s="51">
        <v>0</v>
      </c>
      <c r="F189" s="51"/>
      <c r="G189" s="49">
        <f t="shared" si="12"/>
        <v>1541021</v>
      </c>
      <c r="H189" s="49"/>
      <c r="I189" s="51">
        <v>1383348</v>
      </c>
      <c r="J189" s="49"/>
      <c r="K189" s="51">
        <f t="shared" si="13"/>
        <v>157673</v>
      </c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</row>
    <row r="190" spans="1:241" s="9" customFormat="1" ht="13.5">
      <c r="A190" s="41" t="s">
        <v>202</v>
      </c>
      <c r="B190" s="42" t="s">
        <v>4</v>
      </c>
      <c r="C190" s="49">
        <v>1141211</v>
      </c>
      <c r="D190" s="50"/>
      <c r="E190" s="51">
        <v>0</v>
      </c>
      <c r="F190" s="51"/>
      <c r="G190" s="49">
        <f t="shared" si="12"/>
        <v>1141211</v>
      </c>
      <c r="H190" s="49"/>
      <c r="I190" s="51">
        <v>967049</v>
      </c>
      <c r="J190" s="49"/>
      <c r="K190" s="51">
        <f t="shared" si="13"/>
        <v>174162</v>
      </c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</row>
    <row r="191" spans="1:241" s="9" customFormat="1" ht="13.5">
      <c r="A191" s="41" t="s">
        <v>129</v>
      </c>
      <c r="B191" s="42" t="s">
        <v>4</v>
      </c>
      <c r="C191" s="49">
        <v>602443</v>
      </c>
      <c r="D191" s="50"/>
      <c r="E191" s="51">
        <v>0</v>
      </c>
      <c r="F191" s="51"/>
      <c r="G191" s="49">
        <f t="shared" si="12"/>
        <v>602443</v>
      </c>
      <c r="H191" s="49"/>
      <c r="I191" s="51">
        <v>181527</v>
      </c>
      <c r="J191" s="49"/>
      <c r="K191" s="51">
        <f t="shared" si="13"/>
        <v>420916</v>
      </c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</row>
    <row r="192" spans="1:241" s="9" customFormat="1" ht="13.5">
      <c r="A192" s="41" t="s">
        <v>130</v>
      </c>
      <c r="B192" s="42" t="s">
        <v>4</v>
      </c>
      <c r="C192" s="49">
        <v>4593784</v>
      </c>
      <c r="D192" s="44"/>
      <c r="E192" s="51">
        <v>0</v>
      </c>
      <c r="F192" s="45"/>
      <c r="G192" s="49">
        <f t="shared" si="12"/>
        <v>4593784</v>
      </c>
      <c r="H192" s="49"/>
      <c r="I192" s="51">
        <v>3895240</v>
      </c>
      <c r="J192" s="49"/>
      <c r="K192" s="51">
        <f t="shared" si="13"/>
        <v>698544</v>
      </c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</row>
    <row r="193" spans="1:241" s="9" customFormat="1" ht="13.5">
      <c r="A193" s="41" t="s">
        <v>131</v>
      </c>
      <c r="B193" s="42" t="s">
        <v>4</v>
      </c>
      <c r="C193" s="49">
        <v>3274830</v>
      </c>
      <c r="D193" s="50"/>
      <c r="E193" s="51">
        <v>272288</v>
      </c>
      <c r="F193" s="51"/>
      <c r="G193" s="49">
        <f t="shared" si="12"/>
        <v>3547118</v>
      </c>
      <c r="H193" s="49"/>
      <c r="I193" s="51">
        <v>3051337</v>
      </c>
      <c r="J193" s="49"/>
      <c r="K193" s="51">
        <f t="shared" si="13"/>
        <v>495781</v>
      </c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</row>
    <row r="194" spans="1:241" s="9" customFormat="1" ht="13.5">
      <c r="A194" s="41" t="s">
        <v>132</v>
      </c>
      <c r="B194" s="42" t="s">
        <v>4</v>
      </c>
      <c r="C194" s="49">
        <v>1046631</v>
      </c>
      <c r="D194" s="50"/>
      <c r="E194" s="51">
        <v>0</v>
      </c>
      <c r="F194" s="51"/>
      <c r="G194" s="49">
        <f t="shared" si="12"/>
        <v>1046631</v>
      </c>
      <c r="H194" s="49"/>
      <c r="I194" s="51">
        <v>785610</v>
      </c>
      <c r="J194" s="49"/>
      <c r="K194" s="51">
        <f t="shared" si="13"/>
        <v>261021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</row>
    <row r="195" spans="1:241" s="9" customFormat="1" ht="13.5">
      <c r="A195" s="41" t="s">
        <v>133</v>
      </c>
      <c r="B195" s="42" t="s">
        <v>4</v>
      </c>
      <c r="C195" s="49">
        <v>4755653</v>
      </c>
      <c r="D195" s="50"/>
      <c r="E195" s="51">
        <v>0</v>
      </c>
      <c r="F195" s="51"/>
      <c r="G195" s="49">
        <f t="shared" si="12"/>
        <v>4755653</v>
      </c>
      <c r="H195" s="49"/>
      <c r="I195" s="51">
        <v>2191202</v>
      </c>
      <c r="J195" s="49"/>
      <c r="K195" s="51">
        <f t="shared" si="13"/>
        <v>2564451</v>
      </c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</row>
    <row r="196" spans="1:241" s="9" customFormat="1" ht="13.5">
      <c r="A196" s="41" t="s">
        <v>79</v>
      </c>
      <c r="B196" s="42" t="s">
        <v>4</v>
      </c>
      <c r="C196" s="49">
        <v>4312511</v>
      </c>
      <c r="D196" s="50"/>
      <c r="E196" s="51">
        <v>0</v>
      </c>
      <c r="F196" s="51"/>
      <c r="G196" s="49">
        <f>+C196+E196</f>
        <v>4312511</v>
      </c>
      <c r="H196" s="49"/>
      <c r="I196" s="51">
        <v>2257211</v>
      </c>
      <c r="J196" s="49"/>
      <c r="K196" s="51">
        <f>G196-I196</f>
        <v>2055300</v>
      </c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</row>
    <row r="197" spans="1:241" s="9" customFormat="1" ht="13.5">
      <c r="A197" s="41" t="s">
        <v>134</v>
      </c>
      <c r="B197" s="42" t="s">
        <v>4</v>
      </c>
      <c r="C197" s="49">
        <f>575167+411925</f>
        <v>987092</v>
      </c>
      <c r="D197" s="50"/>
      <c r="E197" s="51">
        <v>0</v>
      </c>
      <c r="F197" s="51"/>
      <c r="G197" s="49">
        <f t="shared" si="12"/>
        <v>987092</v>
      </c>
      <c r="H197" s="49"/>
      <c r="I197" s="51">
        <v>740917</v>
      </c>
      <c r="J197" s="49"/>
      <c r="K197" s="51">
        <f t="shared" si="13"/>
        <v>246175</v>
      </c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</row>
    <row r="198" spans="1:241" s="9" customFormat="1" ht="13.5">
      <c r="A198" s="41" t="s">
        <v>135</v>
      </c>
      <c r="B198" s="42" t="s">
        <v>4</v>
      </c>
      <c r="C198" s="49">
        <v>486542</v>
      </c>
      <c r="D198" s="50"/>
      <c r="E198" s="51">
        <v>0</v>
      </c>
      <c r="F198" s="51"/>
      <c r="G198" s="49">
        <f t="shared" si="12"/>
        <v>486542</v>
      </c>
      <c r="H198" s="49"/>
      <c r="I198" s="51">
        <v>231106</v>
      </c>
      <c r="J198" s="49"/>
      <c r="K198" s="51">
        <f t="shared" si="13"/>
        <v>255436</v>
      </c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</row>
    <row r="199" spans="1:241" s="9" customFormat="1" ht="13.5">
      <c r="A199" s="41" t="s">
        <v>184</v>
      </c>
      <c r="B199" s="42"/>
      <c r="C199" s="49">
        <v>405210</v>
      </c>
      <c r="D199" s="50"/>
      <c r="E199" s="51">
        <v>-275212</v>
      </c>
      <c r="F199" s="51"/>
      <c r="G199" s="49">
        <f t="shared" si="12"/>
        <v>129998</v>
      </c>
      <c r="H199" s="49"/>
      <c r="I199" s="51">
        <v>0</v>
      </c>
      <c r="J199" s="49"/>
      <c r="K199" s="51">
        <f t="shared" si="13"/>
        <v>129998</v>
      </c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</row>
    <row r="200" spans="1:241" s="9" customFormat="1" ht="13.5">
      <c r="A200" s="41" t="s">
        <v>136</v>
      </c>
      <c r="B200" s="42" t="s">
        <v>4</v>
      </c>
      <c r="C200" s="49">
        <v>162880</v>
      </c>
      <c r="D200" s="50"/>
      <c r="E200" s="51">
        <v>0</v>
      </c>
      <c r="F200" s="51"/>
      <c r="G200" s="49">
        <f t="shared" si="12"/>
        <v>162880</v>
      </c>
      <c r="H200" s="49"/>
      <c r="I200" s="51">
        <v>154416</v>
      </c>
      <c r="J200" s="49"/>
      <c r="K200" s="51">
        <f t="shared" si="13"/>
        <v>8464</v>
      </c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</row>
    <row r="201" spans="1:241" s="9" customFormat="1" ht="13.5">
      <c r="A201" s="41" t="s">
        <v>137</v>
      </c>
      <c r="B201" s="42" t="s">
        <v>4</v>
      </c>
      <c r="C201" s="49">
        <v>1449017</v>
      </c>
      <c r="D201" s="50"/>
      <c r="E201" s="51">
        <v>0</v>
      </c>
      <c r="F201" s="51"/>
      <c r="G201" s="49">
        <f t="shared" si="12"/>
        <v>1449017</v>
      </c>
      <c r="H201" s="49"/>
      <c r="I201" s="51">
        <v>1237350</v>
      </c>
      <c r="J201" s="49"/>
      <c r="K201" s="51">
        <f t="shared" si="13"/>
        <v>211667</v>
      </c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</row>
    <row r="202" spans="1:241" s="9" customFormat="1" ht="13.5">
      <c r="A202" s="41" t="s">
        <v>204</v>
      </c>
      <c r="B202" s="42"/>
      <c r="C202" s="49">
        <v>111230</v>
      </c>
      <c r="D202" s="50"/>
      <c r="E202" s="51">
        <v>0</v>
      </c>
      <c r="F202" s="51"/>
      <c r="G202" s="49">
        <f t="shared" si="12"/>
        <v>111230</v>
      </c>
      <c r="H202" s="49"/>
      <c r="I202" s="51">
        <v>27806</v>
      </c>
      <c r="J202" s="49"/>
      <c r="K202" s="51">
        <f t="shared" si="13"/>
        <v>83424</v>
      </c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</row>
    <row r="203" spans="1:241" s="9" customFormat="1" ht="13.5">
      <c r="A203" s="41" t="s">
        <v>138</v>
      </c>
      <c r="B203" s="42" t="s">
        <v>4</v>
      </c>
      <c r="C203" s="49">
        <v>949110</v>
      </c>
      <c r="D203" s="50"/>
      <c r="E203" s="51">
        <v>0</v>
      </c>
      <c r="F203" s="51"/>
      <c r="G203" s="49">
        <f t="shared" si="12"/>
        <v>949110</v>
      </c>
      <c r="H203" s="49"/>
      <c r="I203" s="51">
        <v>693269</v>
      </c>
      <c r="J203" s="49"/>
      <c r="K203" s="51">
        <f t="shared" si="13"/>
        <v>255841</v>
      </c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</row>
    <row r="204" spans="1:241" s="9" customFormat="1" ht="13.5">
      <c r="A204" s="41" t="s">
        <v>168</v>
      </c>
      <c r="B204" s="42"/>
      <c r="C204" s="49">
        <v>27477225</v>
      </c>
      <c r="D204" s="50"/>
      <c r="E204" s="51">
        <v>107893</v>
      </c>
      <c r="F204" s="51"/>
      <c r="G204" s="49">
        <f t="shared" si="12"/>
        <v>27585118</v>
      </c>
      <c r="H204" s="49"/>
      <c r="I204" s="51">
        <v>409299</v>
      </c>
      <c r="J204" s="49"/>
      <c r="K204" s="51">
        <f t="shared" si="13"/>
        <v>27175819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</row>
    <row r="205" spans="1:241" s="9" customFormat="1" ht="13.5">
      <c r="A205" s="41" t="s">
        <v>205</v>
      </c>
      <c r="B205" s="42"/>
      <c r="C205" s="49">
        <v>582420</v>
      </c>
      <c r="D205" s="50"/>
      <c r="E205" s="51">
        <v>0</v>
      </c>
      <c r="F205" s="51"/>
      <c r="G205" s="49">
        <f t="shared" si="12"/>
        <v>582420</v>
      </c>
      <c r="H205" s="49"/>
      <c r="I205" s="51">
        <v>29122</v>
      </c>
      <c r="J205" s="49"/>
      <c r="K205" s="51">
        <f t="shared" si="13"/>
        <v>553298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</row>
    <row r="206" spans="1:241" s="9" customFormat="1" ht="13.5">
      <c r="A206" s="41" t="s">
        <v>139</v>
      </c>
      <c r="B206" s="42" t="s">
        <v>4</v>
      </c>
      <c r="C206" s="49">
        <v>70492</v>
      </c>
      <c r="D206" s="50"/>
      <c r="E206" s="51">
        <v>0</v>
      </c>
      <c r="F206" s="51"/>
      <c r="G206" s="49">
        <f t="shared" si="12"/>
        <v>70492</v>
      </c>
      <c r="H206" s="49"/>
      <c r="I206" s="51">
        <v>70492</v>
      </c>
      <c r="J206" s="49"/>
      <c r="K206" s="51">
        <f t="shared" si="13"/>
        <v>0</v>
      </c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</row>
    <row r="207" spans="1:241" s="9" customFormat="1" ht="13.5">
      <c r="A207" s="41" t="s">
        <v>140</v>
      </c>
      <c r="B207" s="42" t="s">
        <v>4</v>
      </c>
      <c r="C207" s="49">
        <v>5713395</v>
      </c>
      <c r="D207" s="44"/>
      <c r="E207" s="51">
        <v>181908</v>
      </c>
      <c r="F207" s="45"/>
      <c r="G207" s="49">
        <f>+C207+E207</f>
        <v>5895303</v>
      </c>
      <c r="H207" s="49"/>
      <c r="I207" s="51">
        <v>4142873</v>
      </c>
      <c r="J207" s="49"/>
      <c r="K207" s="51">
        <f>G207-I207</f>
        <v>1752430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</row>
    <row r="208" spans="1:241" s="9" customFormat="1" ht="13.5">
      <c r="A208" s="41" t="s">
        <v>141</v>
      </c>
      <c r="B208" s="42" t="s">
        <v>4</v>
      </c>
      <c r="C208" s="49">
        <v>3172381</v>
      </c>
      <c r="D208" s="50"/>
      <c r="E208" s="51">
        <v>0</v>
      </c>
      <c r="F208" s="51"/>
      <c r="G208" s="49">
        <f t="shared" si="12"/>
        <v>3172381</v>
      </c>
      <c r="H208" s="49"/>
      <c r="I208" s="51">
        <v>1071736</v>
      </c>
      <c r="J208" s="49"/>
      <c r="K208" s="51">
        <f t="shared" si="13"/>
        <v>2100645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</row>
    <row r="209" spans="1:241" s="9" customFormat="1" ht="13.5">
      <c r="A209" s="41" t="s">
        <v>142</v>
      </c>
      <c r="B209" s="42"/>
      <c r="C209" s="49">
        <v>1659729</v>
      </c>
      <c r="D209" s="50"/>
      <c r="E209" s="51">
        <v>4694</v>
      </c>
      <c r="F209" s="51"/>
      <c r="G209" s="49">
        <f t="shared" si="12"/>
        <v>1664423</v>
      </c>
      <c r="H209" s="49"/>
      <c r="I209" s="51">
        <v>876657</v>
      </c>
      <c r="J209" s="49"/>
      <c r="K209" s="51">
        <f t="shared" si="13"/>
        <v>787766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</row>
    <row r="210" spans="1:241" s="9" customFormat="1" ht="13.5">
      <c r="A210" s="41" t="s">
        <v>143</v>
      </c>
      <c r="B210" s="42" t="s">
        <v>4</v>
      </c>
      <c r="C210" s="49">
        <v>199032</v>
      </c>
      <c r="D210" s="50"/>
      <c r="E210" s="51">
        <v>2540524</v>
      </c>
      <c r="F210" s="51"/>
      <c r="G210" s="49">
        <f t="shared" si="12"/>
        <v>2739556</v>
      </c>
      <c r="H210" s="49"/>
      <c r="I210" s="51">
        <v>116221</v>
      </c>
      <c r="J210" s="49"/>
      <c r="K210" s="51">
        <f t="shared" si="13"/>
        <v>2623335</v>
      </c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</row>
    <row r="211" spans="1:241" s="9" customFormat="1" ht="13.5">
      <c r="A211" s="41" t="s">
        <v>203</v>
      </c>
      <c r="B211" s="42"/>
      <c r="C211" s="49">
        <v>3690692</v>
      </c>
      <c r="D211" s="50"/>
      <c r="E211" s="51">
        <v>0</v>
      </c>
      <c r="F211" s="51"/>
      <c r="G211" s="49">
        <f t="shared" si="12"/>
        <v>3690692</v>
      </c>
      <c r="H211" s="49"/>
      <c r="I211" s="51">
        <v>184534</v>
      </c>
      <c r="J211" s="49"/>
      <c r="K211" s="51">
        <f t="shared" si="13"/>
        <v>3506158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</row>
    <row r="212" spans="1:241" s="9" customFormat="1" ht="13.5">
      <c r="A212" s="41" t="s">
        <v>144</v>
      </c>
      <c r="B212" s="42" t="s">
        <v>4</v>
      </c>
      <c r="C212" s="49">
        <v>39166638</v>
      </c>
      <c r="D212" s="50"/>
      <c r="E212" s="51">
        <v>0</v>
      </c>
      <c r="F212" s="51"/>
      <c r="G212" s="49">
        <f t="shared" si="12"/>
        <v>39166638</v>
      </c>
      <c r="H212" s="49"/>
      <c r="I212" s="51">
        <v>20587958</v>
      </c>
      <c r="J212" s="49"/>
      <c r="K212" s="51">
        <f t="shared" si="13"/>
        <v>18578680</v>
      </c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</row>
    <row r="213" spans="1:241" s="9" customFormat="1" ht="13.5">
      <c r="A213" s="41" t="s">
        <v>145</v>
      </c>
      <c r="B213" s="42" t="s">
        <v>4</v>
      </c>
      <c r="C213" s="49">
        <v>380036</v>
      </c>
      <c r="D213" s="50"/>
      <c r="E213" s="51">
        <v>0</v>
      </c>
      <c r="F213" s="51"/>
      <c r="G213" s="49">
        <f t="shared" si="12"/>
        <v>380036</v>
      </c>
      <c r="H213" s="49"/>
      <c r="I213" s="51">
        <v>153613</v>
      </c>
      <c r="J213" s="49"/>
      <c r="K213" s="51">
        <f t="shared" si="13"/>
        <v>226423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</row>
    <row r="214" spans="1:241" s="9" customFormat="1" ht="13.5">
      <c r="A214" s="41" t="s">
        <v>146</v>
      </c>
      <c r="B214" s="42" t="s">
        <v>4</v>
      </c>
      <c r="C214" s="49">
        <v>35248827</v>
      </c>
      <c r="D214" s="50"/>
      <c r="E214" s="51">
        <v>18408994</v>
      </c>
      <c r="F214" s="51"/>
      <c r="G214" s="49">
        <f t="shared" si="12"/>
        <v>53657821</v>
      </c>
      <c r="H214" s="49"/>
      <c r="I214" s="51">
        <v>6848238</v>
      </c>
      <c r="J214" s="49"/>
      <c r="K214" s="51">
        <f t="shared" si="13"/>
        <v>46809583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</row>
    <row r="215" spans="1:241" s="9" customFormat="1" ht="13.5">
      <c r="A215" s="41" t="s">
        <v>147</v>
      </c>
      <c r="B215" s="42" t="s">
        <v>4</v>
      </c>
      <c r="C215" s="49">
        <v>1622010</v>
      </c>
      <c r="D215" s="50"/>
      <c r="E215" s="51">
        <v>1700</v>
      </c>
      <c r="F215" s="51"/>
      <c r="G215" s="49">
        <f t="shared" si="12"/>
        <v>1623710</v>
      </c>
      <c r="H215" s="49"/>
      <c r="I215" s="51">
        <v>1076258</v>
      </c>
      <c r="J215" s="49"/>
      <c r="K215" s="51">
        <f t="shared" si="13"/>
        <v>547452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</row>
    <row r="216" spans="1:241" s="9" customFormat="1" ht="13.5">
      <c r="A216" s="41" t="s">
        <v>148</v>
      </c>
      <c r="B216" s="42" t="s">
        <v>4</v>
      </c>
      <c r="C216" s="49">
        <v>72695</v>
      </c>
      <c r="D216" s="50"/>
      <c r="E216" s="51">
        <v>0</v>
      </c>
      <c r="F216" s="51"/>
      <c r="G216" s="49">
        <f t="shared" si="12"/>
        <v>72695</v>
      </c>
      <c r="H216" s="49"/>
      <c r="I216" s="51">
        <v>38165</v>
      </c>
      <c r="J216" s="49"/>
      <c r="K216" s="51">
        <f t="shared" si="13"/>
        <v>34530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</row>
    <row r="217" spans="1:241" s="9" customFormat="1" ht="13.5">
      <c r="A217" s="41" t="s">
        <v>149</v>
      </c>
      <c r="B217" s="42" t="s">
        <v>4</v>
      </c>
      <c r="C217" s="49">
        <f>2216284-1010778-161192+75949</f>
        <v>1120263</v>
      </c>
      <c r="D217" s="50"/>
      <c r="E217" s="51">
        <v>0</v>
      </c>
      <c r="F217" s="51"/>
      <c r="G217" s="49">
        <f t="shared" si="12"/>
        <v>1120263</v>
      </c>
      <c r="H217" s="49"/>
      <c r="I217" s="51">
        <v>395890</v>
      </c>
      <c r="J217" s="49"/>
      <c r="K217" s="51">
        <f t="shared" si="13"/>
        <v>724373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</row>
    <row r="218" spans="1:241" s="9" customFormat="1" ht="13.5">
      <c r="A218" s="41" t="s">
        <v>150</v>
      </c>
      <c r="B218" s="42" t="s">
        <v>4</v>
      </c>
      <c r="C218" s="49">
        <v>18228041</v>
      </c>
      <c r="D218" s="44"/>
      <c r="E218" s="51">
        <v>0</v>
      </c>
      <c r="F218" s="44"/>
      <c r="G218" s="49">
        <f t="shared" si="12"/>
        <v>18228041</v>
      </c>
      <c r="H218" s="49"/>
      <c r="I218" s="51">
        <v>2277340</v>
      </c>
      <c r="J218" s="49"/>
      <c r="K218" s="51">
        <f t="shared" si="13"/>
        <v>15950701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</row>
    <row r="219" spans="1:241" s="9" customFormat="1" ht="13.5">
      <c r="A219" s="41" t="s">
        <v>151</v>
      </c>
      <c r="B219" s="42" t="s">
        <v>4</v>
      </c>
      <c r="C219" s="49">
        <v>1255100</v>
      </c>
      <c r="D219" s="50"/>
      <c r="E219" s="51">
        <v>0</v>
      </c>
      <c r="F219" s="51"/>
      <c r="G219" s="49">
        <f t="shared" si="12"/>
        <v>1255100</v>
      </c>
      <c r="H219" s="49"/>
      <c r="I219" s="51">
        <v>264693</v>
      </c>
      <c r="J219" s="49"/>
      <c r="K219" s="51">
        <f t="shared" si="13"/>
        <v>990407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</row>
    <row r="220" spans="1:241" s="9" customFormat="1" ht="13.5">
      <c r="A220" s="41" t="s">
        <v>152</v>
      </c>
      <c r="B220" s="42" t="s">
        <v>4</v>
      </c>
      <c r="C220" s="49">
        <v>8042291</v>
      </c>
      <c r="D220" s="50"/>
      <c r="E220" s="51">
        <v>5473449</v>
      </c>
      <c r="F220" s="51"/>
      <c r="G220" s="49">
        <f t="shared" si="12"/>
        <v>13515740</v>
      </c>
      <c r="H220" s="49"/>
      <c r="I220" s="51">
        <v>540229</v>
      </c>
      <c r="J220" s="49"/>
      <c r="K220" s="51">
        <f t="shared" si="13"/>
        <v>12975511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</row>
    <row r="221" spans="1:241" s="9" customFormat="1" ht="13.5">
      <c r="A221" s="41" t="s">
        <v>106</v>
      </c>
      <c r="B221" s="42" t="s">
        <v>4</v>
      </c>
      <c r="C221" s="49">
        <f>936747-1517-18812-198725-111230-582420-10714</f>
        <v>13329</v>
      </c>
      <c r="D221" s="44"/>
      <c r="E221" s="51">
        <v>0</v>
      </c>
      <c r="F221" s="45"/>
      <c r="G221" s="49">
        <f t="shared" si="12"/>
        <v>13329</v>
      </c>
      <c r="H221" s="49"/>
      <c r="I221" s="51">
        <v>13329</v>
      </c>
      <c r="J221" s="49"/>
      <c r="K221" s="51">
        <f t="shared" si="13"/>
        <v>0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</row>
    <row r="222" spans="1:241" s="9" customFormat="1" ht="13.5">
      <c r="A222" s="41" t="s">
        <v>6</v>
      </c>
      <c r="B222" s="42" t="s">
        <v>4</v>
      </c>
      <c r="C222" s="49"/>
      <c r="D222" s="50"/>
      <c r="E222" s="51"/>
      <c r="F222" s="51"/>
      <c r="G222" s="49"/>
      <c r="H222" s="49"/>
      <c r="I222" s="51"/>
      <c r="J222" s="49"/>
      <c r="K222" s="51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</row>
    <row r="223" spans="1:241" s="9" customFormat="1" ht="13.5">
      <c r="A223" s="54" t="s">
        <v>7</v>
      </c>
      <c r="B223" s="42" t="s">
        <v>4</v>
      </c>
      <c r="C223" s="55">
        <v>3969804</v>
      </c>
      <c r="D223" s="56"/>
      <c r="E223" s="57">
        <v>0</v>
      </c>
      <c r="F223" s="55"/>
      <c r="G223" s="58">
        <f>+C223+E223</f>
        <v>3969804</v>
      </c>
      <c r="H223" s="49"/>
      <c r="I223" s="57">
        <v>893206</v>
      </c>
      <c r="J223" s="49"/>
      <c r="K223" s="51">
        <f>G223-I223</f>
        <v>3076598</v>
      </c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</row>
    <row r="224" spans="1:241" s="9" customFormat="1" ht="13.5">
      <c r="A224" s="41" t="s">
        <v>8</v>
      </c>
      <c r="B224" s="42" t="s">
        <v>4</v>
      </c>
      <c r="C224" s="59">
        <v>25679584</v>
      </c>
      <c r="D224" s="44"/>
      <c r="E224" s="53">
        <v>0</v>
      </c>
      <c r="F224" s="45"/>
      <c r="G224" s="59">
        <f t="shared" si="12"/>
        <v>25679584</v>
      </c>
      <c r="H224" s="49"/>
      <c r="I224" s="53">
        <v>10271834</v>
      </c>
      <c r="J224" s="49"/>
      <c r="K224" s="53">
        <f>G224-I224</f>
        <v>15407750</v>
      </c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</row>
    <row r="225" spans="1:241" s="9" customFormat="1" ht="13.5">
      <c r="A225" s="41"/>
      <c r="B225" s="42" t="s">
        <v>4</v>
      </c>
      <c r="C225" s="55"/>
      <c r="D225" s="50"/>
      <c r="E225" s="55"/>
      <c r="F225" s="51"/>
      <c r="G225" s="58"/>
      <c r="H225" s="49"/>
      <c r="I225" s="55"/>
      <c r="J225" s="49"/>
      <c r="K225" s="51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</row>
    <row r="226" spans="1:241" s="9" customFormat="1" ht="13.5">
      <c r="A226" s="41" t="s">
        <v>154</v>
      </c>
      <c r="B226" s="42" t="s">
        <v>4</v>
      </c>
      <c r="C226" s="59">
        <f>SUM(C161:C224)</f>
        <v>326380771</v>
      </c>
      <c r="D226" s="50"/>
      <c r="E226" s="59">
        <f>SUM(E161:E224)</f>
        <v>56144353</v>
      </c>
      <c r="F226" s="51"/>
      <c r="G226" s="59">
        <f>+C226+E226</f>
        <v>382525124</v>
      </c>
      <c r="H226" s="49"/>
      <c r="I226" s="59">
        <f>SUM(I161:I224)</f>
        <v>106877475</v>
      </c>
      <c r="J226" s="49"/>
      <c r="K226" s="53">
        <f>G226-I226</f>
        <v>275647649</v>
      </c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</row>
    <row r="227" spans="1:241" s="9" customFormat="1" ht="13.5">
      <c r="A227" s="41"/>
      <c r="B227" s="42" t="s">
        <v>4</v>
      </c>
      <c r="C227" s="49"/>
      <c r="D227" s="50"/>
      <c r="E227" s="49"/>
      <c r="F227" s="51"/>
      <c r="G227" s="49"/>
      <c r="H227" s="49"/>
      <c r="I227" s="49"/>
      <c r="J227" s="49"/>
      <c r="K227" s="51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</row>
    <row r="228" spans="1:241" s="9" customFormat="1" ht="13.5">
      <c r="A228" s="41" t="s">
        <v>211</v>
      </c>
      <c r="B228" s="42" t="s">
        <v>4</v>
      </c>
      <c r="C228" s="49" t="s">
        <v>170</v>
      </c>
      <c r="D228" s="50"/>
      <c r="E228" s="49"/>
      <c r="F228" s="51" t="s">
        <v>4</v>
      </c>
      <c r="G228" s="49" t="s">
        <v>4</v>
      </c>
      <c r="H228" s="49" t="s">
        <v>4</v>
      </c>
      <c r="I228" s="49"/>
      <c r="J228" s="49"/>
      <c r="K228" s="51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</row>
    <row r="229" spans="1:241" s="9" customFormat="1" ht="13.5">
      <c r="A229" s="41" t="s">
        <v>183</v>
      </c>
      <c r="B229" s="42" t="s">
        <v>4</v>
      </c>
      <c r="C229" s="49">
        <v>184600356</v>
      </c>
      <c r="D229" s="44" t="s">
        <v>13</v>
      </c>
      <c r="E229" s="51">
        <v>8502699</v>
      </c>
      <c r="F229" s="44" t="s">
        <v>186</v>
      </c>
      <c r="G229" s="49">
        <f>+C229+E229</f>
        <v>193103055</v>
      </c>
      <c r="H229" s="49"/>
      <c r="I229" s="51">
        <v>140326172</v>
      </c>
      <c r="J229" s="49"/>
      <c r="K229" s="51">
        <f>G229-I229</f>
        <v>52776883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</row>
    <row r="230" spans="1:241" s="9" customFormat="1" ht="13.5">
      <c r="A230" s="41" t="s">
        <v>169</v>
      </c>
      <c r="B230" s="42"/>
      <c r="C230" s="49">
        <v>39557741</v>
      </c>
      <c r="D230" s="50"/>
      <c r="E230" s="51">
        <v>0</v>
      </c>
      <c r="F230" s="44"/>
      <c r="G230" s="49">
        <f>+C230+E230</f>
        <v>39557741</v>
      </c>
      <c r="H230" s="49"/>
      <c r="I230" s="51">
        <v>8032568</v>
      </c>
      <c r="J230" s="49"/>
      <c r="K230" s="51">
        <f>G230-I230</f>
        <v>31525173</v>
      </c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</row>
    <row r="231" spans="1:241" s="9" customFormat="1" ht="13.5">
      <c r="A231" s="41" t="s">
        <v>208</v>
      </c>
      <c r="B231" s="42"/>
      <c r="C231" s="49">
        <v>2909683</v>
      </c>
      <c r="D231" s="44" t="s">
        <v>185</v>
      </c>
      <c r="E231" s="51">
        <v>275937</v>
      </c>
      <c r="F231" s="44"/>
      <c r="G231" s="49">
        <f>+C231+E231</f>
        <v>3185620</v>
      </c>
      <c r="H231" s="49"/>
      <c r="I231" s="51">
        <v>0</v>
      </c>
      <c r="J231" s="49"/>
      <c r="K231" s="51">
        <f>G231-I231</f>
        <v>3185620</v>
      </c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</row>
    <row r="232" spans="1:241" s="9" customFormat="1" ht="13.5">
      <c r="A232" s="41" t="s">
        <v>9</v>
      </c>
      <c r="B232" s="42" t="s">
        <v>4</v>
      </c>
      <c r="C232" s="52">
        <v>117121926</v>
      </c>
      <c r="D232" s="50"/>
      <c r="E232" s="60">
        <v>3237544</v>
      </c>
      <c r="F232" s="51"/>
      <c r="G232" s="52">
        <f>+C232+E232</f>
        <v>120359470</v>
      </c>
      <c r="H232" s="49"/>
      <c r="I232" s="60">
        <v>113839784</v>
      </c>
      <c r="J232" s="49"/>
      <c r="K232" s="53">
        <f>G232-I232</f>
        <v>6519686</v>
      </c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</row>
    <row r="233" spans="1:241" s="9" customFormat="1" ht="13.5">
      <c r="A233" s="41"/>
      <c r="B233" s="42" t="s">
        <v>4</v>
      </c>
      <c r="C233" s="49"/>
      <c r="D233" s="50"/>
      <c r="E233" s="49"/>
      <c r="F233" s="51"/>
      <c r="G233" s="49"/>
      <c r="H233" s="49"/>
      <c r="I233" s="49"/>
      <c r="J233" s="49"/>
      <c r="K233" s="51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</row>
    <row r="234" spans="1:241" s="9" customFormat="1" ht="13.5">
      <c r="A234" s="41" t="s">
        <v>155</v>
      </c>
      <c r="B234" s="42" t="s">
        <v>4</v>
      </c>
      <c r="C234" s="52">
        <f>SUM(C229:C233)</f>
        <v>344189706</v>
      </c>
      <c r="D234" s="50"/>
      <c r="E234" s="52">
        <f>SUM(E229:E233)</f>
        <v>12016180</v>
      </c>
      <c r="F234" s="51"/>
      <c r="G234" s="52">
        <f>+C234+E234</f>
        <v>356205886</v>
      </c>
      <c r="H234" s="49"/>
      <c r="I234" s="52">
        <f>SUM(I229:I233)</f>
        <v>262198524</v>
      </c>
      <c r="J234" s="49"/>
      <c r="K234" s="53">
        <f>G234-I234</f>
        <v>94007362</v>
      </c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</row>
    <row r="235" spans="1:241" s="9" customFormat="1" ht="13.5">
      <c r="A235" s="41"/>
      <c r="B235" s="42" t="s">
        <v>4</v>
      </c>
      <c r="C235" s="49"/>
      <c r="D235" s="50"/>
      <c r="E235" s="49"/>
      <c r="F235" s="51"/>
      <c r="G235" s="49"/>
      <c r="H235" s="49"/>
      <c r="I235" s="49"/>
      <c r="J235" s="49"/>
      <c r="K235" s="51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</row>
    <row r="236" spans="1:241" s="9" customFormat="1" ht="13.5">
      <c r="A236" s="41" t="s">
        <v>212</v>
      </c>
      <c r="B236" s="42" t="s">
        <v>4</v>
      </c>
      <c r="C236" s="49" t="s">
        <v>170</v>
      </c>
      <c r="D236" s="50"/>
      <c r="E236" s="49"/>
      <c r="F236" s="51" t="s">
        <v>4</v>
      </c>
      <c r="G236" s="49" t="s">
        <v>4</v>
      </c>
      <c r="H236" s="49" t="s">
        <v>4</v>
      </c>
      <c r="I236" s="49"/>
      <c r="J236" s="49"/>
      <c r="K236" s="51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</row>
    <row r="237" spans="1:241" s="9" customFormat="1" ht="13.5">
      <c r="A237" s="41" t="s">
        <v>213</v>
      </c>
      <c r="B237" s="42" t="s">
        <v>4</v>
      </c>
      <c r="C237" s="49" t="s">
        <v>170</v>
      </c>
      <c r="D237" s="50"/>
      <c r="E237" s="49"/>
      <c r="F237" s="51" t="s">
        <v>4</v>
      </c>
      <c r="G237" s="49" t="s">
        <v>4</v>
      </c>
      <c r="H237" s="49" t="s">
        <v>4</v>
      </c>
      <c r="I237" s="49"/>
      <c r="J237" s="49"/>
      <c r="K237" s="51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</row>
    <row r="238" spans="1:241" s="9" customFormat="1" ht="13.5">
      <c r="A238" s="41" t="s">
        <v>10</v>
      </c>
      <c r="B238" s="42" t="s">
        <v>4</v>
      </c>
      <c r="C238" s="49">
        <v>29878</v>
      </c>
      <c r="D238" s="50"/>
      <c r="E238" s="51">
        <v>0</v>
      </c>
      <c r="F238" s="51"/>
      <c r="G238" s="49">
        <f>+C238+E238</f>
        <v>29878</v>
      </c>
      <c r="H238" s="49"/>
      <c r="I238" s="51">
        <v>0</v>
      </c>
      <c r="J238" s="49"/>
      <c r="K238" s="51">
        <f>G238-I238</f>
        <v>29878</v>
      </c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</row>
    <row r="239" spans="1:241" s="9" customFormat="1" ht="13.5">
      <c r="A239" s="41" t="s">
        <v>11</v>
      </c>
      <c r="B239" s="42" t="s">
        <v>4</v>
      </c>
      <c r="C239" s="49">
        <v>420696</v>
      </c>
      <c r="D239" s="50"/>
      <c r="E239" s="51">
        <v>0</v>
      </c>
      <c r="F239" s="51"/>
      <c r="G239" s="49">
        <f>+C239+E239</f>
        <v>420696</v>
      </c>
      <c r="H239" s="49"/>
      <c r="I239" s="51">
        <v>37418</v>
      </c>
      <c r="J239" s="49"/>
      <c r="K239" s="51">
        <f>G239-I239</f>
        <v>383278</v>
      </c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</row>
    <row r="240" spans="1:241" s="9" customFormat="1" ht="13.5">
      <c r="A240" s="41" t="s">
        <v>12</v>
      </c>
      <c r="B240" s="42" t="s">
        <v>4</v>
      </c>
      <c r="C240" s="59">
        <f>5158+9203</f>
        <v>14361</v>
      </c>
      <c r="D240" s="50"/>
      <c r="E240" s="53">
        <v>0</v>
      </c>
      <c r="F240" s="51"/>
      <c r="G240" s="59">
        <f>+C240+E240</f>
        <v>14361</v>
      </c>
      <c r="H240" s="49"/>
      <c r="I240" s="53">
        <v>8838</v>
      </c>
      <c r="J240" s="49"/>
      <c r="K240" s="53">
        <f>G240-I240</f>
        <v>5523</v>
      </c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</row>
    <row r="241" spans="1:241" s="9" customFormat="1" ht="13.5">
      <c r="A241" s="41"/>
      <c r="B241" s="42" t="s">
        <v>4</v>
      </c>
      <c r="C241" s="58"/>
      <c r="D241" s="56"/>
      <c r="E241" s="55"/>
      <c r="F241" s="55"/>
      <c r="G241" s="58"/>
      <c r="H241" s="49"/>
      <c r="I241" s="55"/>
      <c r="J241" s="49"/>
      <c r="K241" s="51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</row>
    <row r="242" spans="1:241" s="9" customFormat="1" ht="13.5">
      <c r="A242" s="41" t="s">
        <v>156</v>
      </c>
      <c r="B242" s="42" t="s">
        <v>4</v>
      </c>
      <c r="C242" s="52">
        <f>SUM(C238:C241)</f>
        <v>464935</v>
      </c>
      <c r="D242" s="50"/>
      <c r="E242" s="52">
        <f>SUM(E238:E241)</f>
        <v>0</v>
      </c>
      <c r="F242" s="51"/>
      <c r="G242" s="52">
        <f>+C242+E242</f>
        <v>464935</v>
      </c>
      <c r="H242" s="49"/>
      <c r="I242" s="52">
        <f>SUM(I238:I241)</f>
        <v>46256</v>
      </c>
      <c r="J242" s="49"/>
      <c r="K242" s="53">
        <f>G242-I242</f>
        <v>418679</v>
      </c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</row>
    <row r="243" spans="1:241" s="9" customFormat="1" ht="13.5">
      <c r="A243" s="41"/>
      <c r="B243" s="42" t="s">
        <v>4</v>
      </c>
      <c r="C243" s="41"/>
      <c r="D243" s="44"/>
      <c r="E243" s="43"/>
      <c r="F243" s="45"/>
      <c r="G243" s="41"/>
      <c r="H243" s="41"/>
      <c r="I243" s="43"/>
      <c r="J243" s="41"/>
      <c r="K243" s="45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</row>
    <row r="244" spans="1:241" s="14" customFormat="1" ht="14.25" thickBot="1">
      <c r="A244" s="46" t="s">
        <v>157</v>
      </c>
      <c r="B244" s="42" t="s">
        <v>4</v>
      </c>
      <c r="C244" s="61">
        <f>C242+C234+C226+C159</f>
        <v>1156956891</v>
      </c>
      <c r="D244" s="47"/>
      <c r="E244" s="61">
        <f>E242+E234+E226+E159</f>
        <v>82673165</v>
      </c>
      <c r="F244" s="48"/>
      <c r="G244" s="61">
        <f>+C244+E244</f>
        <v>1239630056</v>
      </c>
      <c r="H244" s="46"/>
      <c r="I244" s="61">
        <f>I242+I234+I226+I159</f>
        <v>590173176</v>
      </c>
      <c r="J244" s="46"/>
      <c r="K244" s="61">
        <f>G244-I244</f>
        <v>649456880</v>
      </c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2"/>
      <c r="DI244" s="12"/>
      <c r="DJ244" s="12"/>
      <c r="DK244" s="12"/>
      <c r="DL244" s="12"/>
      <c r="DM244" s="12"/>
      <c r="DN244" s="12"/>
      <c r="DO244" s="12"/>
      <c r="DP244" s="12"/>
      <c r="DQ244" s="12"/>
      <c r="DR244" s="12"/>
      <c r="DS244" s="12"/>
      <c r="DT244" s="12"/>
      <c r="DU244" s="12"/>
      <c r="DV244" s="12"/>
      <c r="DW244" s="12"/>
      <c r="DX244" s="12"/>
      <c r="DY244" s="12"/>
      <c r="DZ244" s="12"/>
      <c r="EA244" s="12"/>
      <c r="EB244" s="12"/>
      <c r="EC244" s="12"/>
      <c r="ED244" s="12"/>
      <c r="EE244" s="12"/>
      <c r="EF244" s="12"/>
      <c r="EG244" s="12"/>
      <c r="EH244" s="12"/>
      <c r="EI244" s="12"/>
      <c r="EJ244" s="12"/>
      <c r="EK244" s="12"/>
      <c r="EL244" s="12"/>
      <c r="EM244" s="12"/>
      <c r="EN244" s="12"/>
      <c r="EO244" s="12"/>
      <c r="EP244" s="12"/>
      <c r="EQ244" s="12"/>
      <c r="ER244" s="12"/>
      <c r="ES244" s="12"/>
      <c r="ET244" s="12"/>
      <c r="EU244" s="12"/>
      <c r="EV244" s="12"/>
      <c r="EW244" s="12"/>
      <c r="EX244" s="12"/>
      <c r="EY244" s="12"/>
      <c r="EZ244" s="12"/>
      <c r="FA244" s="12"/>
      <c r="FB244" s="12"/>
      <c r="FC244" s="12"/>
      <c r="FD244" s="12"/>
      <c r="FE244" s="12"/>
      <c r="FF244" s="12"/>
      <c r="FG244" s="12"/>
      <c r="FH244" s="12"/>
      <c r="FI244" s="12"/>
      <c r="FJ244" s="12"/>
      <c r="FK244" s="12"/>
      <c r="FL244" s="12"/>
      <c r="FM244" s="12"/>
      <c r="FN244" s="12"/>
      <c r="FO244" s="12"/>
      <c r="FP244" s="12"/>
      <c r="FQ244" s="12"/>
      <c r="FR244" s="12"/>
      <c r="FS244" s="12"/>
      <c r="FT244" s="12"/>
      <c r="FU244" s="12"/>
      <c r="FV244" s="12"/>
      <c r="FW244" s="12"/>
      <c r="FX244" s="12"/>
      <c r="FY244" s="12"/>
      <c r="FZ244" s="12"/>
      <c r="GA244" s="12"/>
      <c r="GB244" s="12"/>
      <c r="GC244" s="12"/>
      <c r="GD244" s="12"/>
      <c r="GE244" s="12"/>
      <c r="GF244" s="12"/>
      <c r="GG244" s="12"/>
      <c r="GH244" s="12"/>
      <c r="GI244" s="12"/>
      <c r="GJ244" s="12"/>
      <c r="GK244" s="12"/>
      <c r="GL244" s="12"/>
      <c r="GM244" s="12"/>
      <c r="GN244" s="12"/>
      <c r="GO244" s="12"/>
      <c r="GP244" s="12"/>
      <c r="GQ244" s="12"/>
      <c r="GR244" s="12"/>
      <c r="GS244" s="12"/>
      <c r="GT244" s="12"/>
      <c r="GU244" s="12"/>
      <c r="GV244" s="12"/>
      <c r="GW244" s="12"/>
      <c r="GX244" s="12"/>
      <c r="GY244" s="12"/>
      <c r="GZ244" s="12"/>
      <c r="HA244" s="12"/>
      <c r="HB244" s="12"/>
      <c r="HC244" s="12"/>
      <c r="HD244" s="12"/>
      <c r="HE244" s="12"/>
      <c r="HF244" s="12"/>
      <c r="HG244" s="12"/>
      <c r="HH244" s="12"/>
      <c r="HI244" s="12"/>
      <c r="HJ244" s="12"/>
      <c r="HK244" s="12"/>
      <c r="HL244" s="12"/>
      <c r="HM244" s="12"/>
      <c r="HN244" s="12"/>
      <c r="HO244" s="12"/>
      <c r="HP244" s="12"/>
      <c r="HQ244" s="12"/>
      <c r="HR244" s="12"/>
      <c r="HS244" s="12"/>
      <c r="HT244" s="12"/>
      <c r="HU244" s="12"/>
      <c r="HV244" s="12"/>
      <c r="HW244" s="12"/>
      <c r="HX244" s="12"/>
      <c r="HY244" s="12"/>
      <c r="HZ244" s="12"/>
      <c r="IA244" s="12"/>
      <c r="IB244" s="12"/>
      <c r="IC244" s="12"/>
      <c r="ID244" s="12"/>
      <c r="IE244" s="12"/>
      <c r="IF244" s="12"/>
      <c r="IG244" s="12"/>
    </row>
    <row r="245" spans="1:241" s="9" customFormat="1" ht="14.25" thickTop="1">
      <c r="A245" s="41"/>
      <c r="B245" s="42" t="s">
        <v>4</v>
      </c>
      <c r="C245" s="41"/>
      <c r="D245" s="44"/>
      <c r="E245" s="43"/>
      <c r="F245" s="45"/>
      <c r="G245" s="41"/>
      <c r="H245" s="41"/>
      <c r="I245" s="43"/>
      <c r="J245" s="41"/>
      <c r="K245" s="45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</row>
    <row r="246" spans="1:11" ht="13.5">
      <c r="A246" s="28"/>
      <c r="B246" s="28"/>
      <c r="C246" s="28"/>
      <c r="D246" s="29"/>
      <c r="E246" s="30"/>
      <c r="F246" s="31"/>
      <c r="G246" s="28"/>
      <c r="H246" s="28"/>
      <c r="I246" s="31"/>
      <c r="J246" s="28"/>
      <c r="K246" s="31"/>
    </row>
    <row r="247" spans="1:241" s="9" customFormat="1" ht="13.5" customHeight="1">
      <c r="A247" s="63" t="s">
        <v>238</v>
      </c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</row>
    <row r="248" spans="1:241" s="9" customFormat="1" ht="13.5" customHeight="1">
      <c r="A248" s="63" t="s">
        <v>237</v>
      </c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</row>
    <row r="249" spans="1:241" s="9" customFormat="1" ht="13.5">
      <c r="A249" s="63" t="s">
        <v>239</v>
      </c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</row>
    <row r="250" spans="1:241" s="9" customFormat="1" ht="13.5" customHeight="1">
      <c r="A250" s="7"/>
      <c r="B250" s="8"/>
      <c r="D250" s="16"/>
      <c r="E250" s="7"/>
      <c r="F250" s="18"/>
      <c r="H250" s="7"/>
      <c r="I250" s="10"/>
      <c r="J250" s="7"/>
      <c r="K250" s="10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</row>
    <row r="251" spans="1:241" s="9" customFormat="1" ht="13.5" customHeight="1">
      <c r="A251" s="7"/>
      <c r="B251" s="7"/>
      <c r="C251" s="7"/>
      <c r="D251" s="16"/>
      <c r="E251" s="11"/>
      <c r="F251" s="18"/>
      <c r="G251" s="7"/>
      <c r="H251" s="7"/>
      <c r="I251" s="10"/>
      <c r="J251" s="7"/>
      <c r="K251" s="1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</row>
    <row r="252" spans="1:241" s="9" customFormat="1" ht="13.5" customHeight="1">
      <c r="A252" s="7"/>
      <c r="B252" s="7"/>
      <c r="C252" s="7"/>
      <c r="D252" s="16"/>
      <c r="E252" s="11"/>
      <c r="F252" s="18"/>
      <c r="G252" s="7"/>
      <c r="H252" s="7"/>
      <c r="I252" s="10"/>
      <c r="J252" s="7"/>
      <c r="K252" s="1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</row>
    <row r="253" spans="1:241" s="9" customFormat="1" ht="12">
      <c r="A253" s="7"/>
      <c r="B253" s="7"/>
      <c r="C253" s="7"/>
      <c r="D253" s="16"/>
      <c r="E253" s="11"/>
      <c r="F253" s="18"/>
      <c r="G253" s="7"/>
      <c r="H253" s="7"/>
      <c r="I253" s="10"/>
      <c r="J253" s="7"/>
      <c r="K253" s="1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</row>
    <row r="254" spans="1:241" s="9" customFormat="1" ht="13.5" customHeight="1">
      <c r="A254" s="7"/>
      <c r="B254" s="7"/>
      <c r="C254" s="7"/>
      <c r="D254" s="16"/>
      <c r="E254" s="11"/>
      <c r="F254" s="18"/>
      <c r="G254" s="7"/>
      <c r="H254" s="7"/>
      <c r="I254" s="10"/>
      <c r="J254" s="7"/>
      <c r="K254" s="1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</row>
    <row r="255" spans="1:241" s="9" customFormat="1" ht="13.5" customHeight="1">
      <c r="A255" s="7"/>
      <c r="B255" s="7"/>
      <c r="C255" s="7"/>
      <c r="D255" s="16"/>
      <c r="E255" s="11"/>
      <c r="F255" s="18"/>
      <c r="G255" s="7"/>
      <c r="H255" s="7"/>
      <c r="I255" s="10"/>
      <c r="J255" s="7"/>
      <c r="K255" s="1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</row>
    <row r="256" spans="1:241" s="9" customFormat="1" ht="13.5" customHeight="1">
      <c r="A256" s="7"/>
      <c r="B256" s="7"/>
      <c r="C256" s="7"/>
      <c r="D256" s="16"/>
      <c r="E256" s="11"/>
      <c r="F256" s="18"/>
      <c r="G256" s="7"/>
      <c r="H256" s="7"/>
      <c r="I256" s="10"/>
      <c r="J256" s="7"/>
      <c r="K256" s="1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</row>
    <row r="257" spans="1:241" s="9" customFormat="1" ht="13.5" customHeight="1">
      <c r="A257" s="7"/>
      <c r="B257" s="7"/>
      <c r="C257" s="7"/>
      <c r="D257" s="16"/>
      <c r="E257" s="11"/>
      <c r="F257" s="18"/>
      <c r="G257" s="7"/>
      <c r="H257" s="7"/>
      <c r="I257" s="10"/>
      <c r="J257" s="7"/>
      <c r="K257" s="1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</row>
    <row r="258" spans="1:241" s="9" customFormat="1" ht="24" customHeight="1">
      <c r="A258" s="7"/>
      <c r="B258" s="7"/>
      <c r="C258" s="7"/>
      <c r="D258" s="16"/>
      <c r="E258" s="11"/>
      <c r="F258" s="18"/>
      <c r="G258" s="7"/>
      <c r="H258" s="7"/>
      <c r="I258" s="10"/>
      <c r="J258" s="7"/>
      <c r="K258" s="1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</row>
    <row r="259" spans="1:241" s="9" customFormat="1" ht="13.5" customHeight="1">
      <c r="A259" s="7"/>
      <c r="B259" s="7"/>
      <c r="C259" s="7"/>
      <c r="D259" s="16"/>
      <c r="E259" s="11"/>
      <c r="F259" s="18"/>
      <c r="G259" s="7"/>
      <c r="H259" s="7"/>
      <c r="I259" s="10"/>
      <c r="J259" s="7"/>
      <c r="K259" s="1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</row>
    <row r="260" spans="1:241" s="9" customFormat="1" ht="13.5" customHeight="1">
      <c r="A260" s="1"/>
      <c r="B260" s="1"/>
      <c r="C260" s="1"/>
      <c r="D260" s="15"/>
      <c r="E260" s="2"/>
      <c r="F260" s="17"/>
      <c r="G260" s="1"/>
      <c r="H260" s="1"/>
      <c r="I260" s="3"/>
      <c r="J260" s="1"/>
      <c r="K260" s="3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</row>
    <row r="261" spans="1:241" s="9" customFormat="1" ht="13.5" customHeight="1">
      <c r="A261" s="1"/>
      <c r="B261" s="1"/>
      <c r="C261" s="1"/>
      <c r="D261" s="15"/>
      <c r="E261" s="2"/>
      <c r="F261" s="17"/>
      <c r="G261" s="1"/>
      <c r="H261" s="1"/>
      <c r="I261" s="3"/>
      <c r="J261" s="1"/>
      <c r="K261" s="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</row>
    <row r="262" spans="1:241" s="9" customFormat="1" ht="13.5" customHeight="1">
      <c r="A262" s="1"/>
      <c r="B262" s="1"/>
      <c r="C262" s="1"/>
      <c r="D262" s="15"/>
      <c r="E262" s="2"/>
      <c r="F262" s="17"/>
      <c r="G262" s="1"/>
      <c r="H262" s="1"/>
      <c r="I262" s="3"/>
      <c r="J262" s="1"/>
      <c r="K262" s="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</row>
    <row r="263" spans="1:241" s="9" customFormat="1" ht="13.5" customHeight="1">
      <c r="A263" s="1"/>
      <c r="B263" s="1"/>
      <c r="C263" s="1"/>
      <c r="D263" s="15"/>
      <c r="E263" s="2"/>
      <c r="F263" s="17"/>
      <c r="G263" s="1"/>
      <c r="H263" s="1"/>
      <c r="I263" s="3"/>
      <c r="J263" s="1"/>
      <c r="K263" s="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</row>
    <row r="264" spans="1:241" s="9" customFormat="1" ht="13.5" customHeight="1">
      <c r="A264" s="1"/>
      <c r="B264" s="1"/>
      <c r="C264" s="1"/>
      <c r="D264" s="15"/>
      <c r="E264" s="2"/>
      <c r="F264" s="17"/>
      <c r="G264" s="1"/>
      <c r="H264" s="1"/>
      <c r="I264" s="3"/>
      <c r="J264" s="1"/>
      <c r="K264" s="3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</row>
    <row r="265" spans="1:241" s="9" customFormat="1" ht="13.5" customHeight="1">
      <c r="A265" s="1"/>
      <c r="B265" s="1"/>
      <c r="C265" s="1"/>
      <c r="D265" s="15"/>
      <c r="E265" s="2"/>
      <c r="F265" s="17"/>
      <c r="G265" s="1"/>
      <c r="H265" s="1"/>
      <c r="I265" s="3"/>
      <c r="J265" s="1"/>
      <c r="K265" s="3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</row>
    <row r="266" spans="1:241" s="9" customFormat="1" ht="13.5" customHeight="1">
      <c r="A266" s="1"/>
      <c r="B266" s="1"/>
      <c r="C266" s="1"/>
      <c r="D266" s="15"/>
      <c r="E266" s="2"/>
      <c r="F266" s="17"/>
      <c r="G266" s="1"/>
      <c r="H266" s="1"/>
      <c r="I266" s="3"/>
      <c r="J266" s="1"/>
      <c r="K266" s="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</row>
    <row r="267" spans="1:241" s="9" customFormat="1" ht="13.5" customHeight="1">
      <c r="A267" s="1"/>
      <c r="B267" s="1"/>
      <c r="C267" s="1"/>
      <c r="D267" s="15"/>
      <c r="E267" s="2"/>
      <c r="F267" s="17"/>
      <c r="G267" s="1"/>
      <c r="H267" s="1"/>
      <c r="I267" s="3"/>
      <c r="J267" s="1"/>
      <c r="K267" s="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</row>
    <row r="268" spans="1:241" s="9" customFormat="1" ht="13.5" customHeight="1">
      <c r="A268" s="1"/>
      <c r="B268" s="1"/>
      <c r="C268" s="1"/>
      <c r="D268" s="15"/>
      <c r="E268" s="2"/>
      <c r="F268" s="17"/>
      <c r="G268" s="1"/>
      <c r="H268" s="1"/>
      <c r="I268" s="3"/>
      <c r="J268" s="1"/>
      <c r="K268" s="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</row>
    <row r="269" spans="1:241" s="9" customFormat="1" ht="12">
      <c r="A269" s="1"/>
      <c r="B269" s="1"/>
      <c r="C269" s="1"/>
      <c r="D269" s="15"/>
      <c r="E269" s="2"/>
      <c r="F269" s="17"/>
      <c r="G269" s="1"/>
      <c r="H269" s="1"/>
      <c r="I269" s="3"/>
      <c r="J269" s="1"/>
      <c r="K269" s="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</row>
    <row r="270" spans="1:241" s="9" customFormat="1" ht="13.5" customHeight="1">
      <c r="A270" s="1"/>
      <c r="B270" s="1"/>
      <c r="C270" s="1"/>
      <c r="D270" s="15"/>
      <c r="E270" s="2"/>
      <c r="F270" s="17"/>
      <c r="G270" s="1"/>
      <c r="H270" s="1"/>
      <c r="I270" s="3"/>
      <c r="J270" s="1"/>
      <c r="K270" s="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</row>
    <row r="271" spans="1:241" s="9" customFormat="1" ht="13.5" customHeight="1">
      <c r="A271" s="1"/>
      <c r="B271" s="1"/>
      <c r="C271" s="1"/>
      <c r="D271" s="15"/>
      <c r="E271" s="2"/>
      <c r="F271" s="17"/>
      <c r="G271" s="1"/>
      <c r="H271" s="1"/>
      <c r="I271" s="3"/>
      <c r="J271" s="1"/>
      <c r="K271" s="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</row>
    <row r="272" spans="1:241" s="9" customFormat="1" ht="13.5" customHeight="1">
      <c r="A272" s="1"/>
      <c r="B272" s="1"/>
      <c r="C272" s="1"/>
      <c r="D272" s="15"/>
      <c r="E272" s="2"/>
      <c r="F272" s="17"/>
      <c r="G272" s="1"/>
      <c r="H272" s="1"/>
      <c r="I272" s="3"/>
      <c r="J272" s="1"/>
      <c r="K272" s="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</row>
    <row r="273" spans="1:241" s="9" customFormat="1" ht="13.5" customHeight="1">
      <c r="A273" s="1"/>
      <c r="B273" s="1"/>
      <c r="C273" s="1"/>
      <c r="D273" s="15"/>
      <c r="E273" s="2"/>
      <c r="F273" s="17"/>
      <c r="G273" s="1"/>
      <c r="H273" s="1"/>
      <c r="I273" s="3"/>
      <c r="J273" s="1"/>
      <c r="K273" s="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</row>
    <row r="274" spans="1:241" s="9" customFormat="1" ht="13.5" customHeight="1">
      <c r="A274" s="1"/>
      <c r="B274" s="1"/>
      <c r="C274" s="1"/>
      <c r="D274" s="15"/>
      <c r="E274" s="2"/>
      <c r="F274" s="17"/>
      <c r="G274" s="1"/>
      <c r="H274" s="1"/>
      <c r="I274" s="3"/>
      <c r="J274" s="1"/>
      <c r="K274" s="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</row>
    <row r="275" spans="1:241" s="9" customFormat="1" ht="13.5" customHeight="1">
      <c r="A275" s="1"/>
      <c r="B275" s="1"/>
      <c r="C275" s="1"/>
      <c r="D275" s="15"/>
      <c r="E275" s="2"/>
      <c r="F275" s="17"/>
      <c r="G275" s="1"/>
      <c r="H275" s="1"/>
      <c r="I275" s="3"/>
      <c r="J275" s="1"/>
      <c r="K275" s="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</row>
    <row r="276" spans="1:241" s="9" customFormat="1" ht="24" customHeight="1">
      <c r="A276" s="1"/>
      <c r="B276" s="1"/>
      <c r="C276" s="1"/>
      <c r="D276" s="15"/>
      <c r="E276" s="2"/>
      <c r="F276" s="17"/>
      <c r="G276" s="1"/>
      <c r="H276" s="1"/>
      <c r="I276" s="3"/>
      <c r="J276" s="1"/>
      <c r="K276" s="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</row>
    <row r="277" spans="1:241" s="9" customFormat="1" ht="13.5" customHeight="1">
      <c r="A277" s="1"/>
      <c r="B277" s="1"/>
      <c r="C277" s="1"/>
      <c r="D277" s="15"/>
      <c r="E277" s="2"/>
      <c r="F277" s="17"/>
      <c r="G277" s="1"/>
      <c r="H277" s="1"/>
      <c r="I277" s="3"/>
      <c r="J277" s="1"/>
      <c r="K277" s="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</row>
    <row r="278" spans="1:241" s="9" customFormat="1" ht="12">
      <c r="A278" s="1"/>
      <c r="B278" s="1"/>
      <c r="C278" s="1"/>
      <c r="D278" s="15"/>
      <c r="E278" s="2"/>
      <c r="F278" s="17"/>
      <c r="G278" s="1"/>
      <c r="H278" s="1"/>
      <c r="I278" s="3"/>
      <c r="J278" s="1"/>
      <c r="K278" s="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</row>
    <row r="279" spans="1:241" s="9" customFormat="1" ht="12">
      <c r="A279" s="1"/>
      <c r="B279" s="1"/>
      <c r="C279" s="1"/>
      <c r="D279" s="15"/>
      <c r="E279" s="2"/>
      <c r="F279" s="17"/>
      <c r="G279" s="1"/>
      <c r="H279" s="1"/>
      <c r="I279" s="3"/>
      <c r="J279" s="1"/>
      <c r="K279" s="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</row>
    <row r="280" spans="1:241" s="9" customFormat="1" ht="12">
      <c r="A280" s="1"/>
      <c r="B280" s="1"/>
      <c r="C280" s="1"/>
      <c r="D280" s="15"/>
      <c r="E280" s="2"/>
      <c r="F280" s="17"/>
      <c r="G280" s="1"/>
      <c r="H280" s="1"/>
      <c r="I280" s="3"/>
      <c r="J280" s="1"/>
      <c r="K280" s="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</row>
    <row r="281" spans="1:241" s="9" customFormat="1" ht="12">
      <c r="A281" s="1"/>
      <c r="B281" s="1"/>
      <c r="C281" s="1"/>
      <c r="D281" s="15"/>
      <c r="E281" s="2"/>
      <c r="F281" s="17"/>
      <c r="G281" s="1"/>
      <c r="H281" s="1"/>
      <c r="I281" s="3"/>
      <c r="J281" s="1"/>
      <c r="K281" s="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</row>
    <row r="282" spans="1:241" s="9" customFormat="1" ht="12">
      <c r="A282" s="1"/>
      <c r="B282" s="1"/>
      <c r="C282" s="1"/>
      <c r="D282" s="15"/>
      <c r="E282" s="2"/>
      <c r="F282" s="17"/>
      <c r="G282" s="1"/>
      <c r="H282" s="1"/>
      <c r="I282" s="3"/>
      <c r="J282" s="1"/>
      <c r="K282" s="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</row>
    <row r="283" spans="1:241" s="9" customFormat="1" ht="12">
      <c r="A283" s="1"/>
      <c r="B283" s="1"/>
      <c r="C283" s="1"/>
      <c r="D283" s="15"/>
      <c r="E283" s="2"/>
      <c r="F283" s="17"/>
      <c r="G283" s="1"/>
      <c r="H283" s="1"/>
      <c r="I283" s="3"/>
      <c r="J283" s="1"/>
      <c r="K283" s="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</row>
    <row r="284" spans="1:241" s="9" customFormat="1" ht="12">
      <c r="A284" s="1"/>
      <c r="B284" s="1"/>
      <c r="C284" s="1"/>
      <c r="D284" s="15"/>
      <c r="E284" s="2"/>
      <c r="F284" s="17"/>
      <c r="G284" s="1"/>
      <c r="H284" s="1"/>
      <c r="I284" s="3"/>
      <c r="J284" s="1"/>
      <c r="K284" s="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</row>
    <row r="285" spans="1:241" s="9" customFormat="1" ht="12">
      <c r="A285" s="1"/>
      <c r="B285" s="1"/>
      <c r="C285" s="1"/>
      <c r="D285" s="15"/>
      <c r="E285" s="2"/>
      <c r="F285" s="17"/>
      <c r="G285" s="1"/>
      <c r="H285" s="1"/>
      <c r="I285" s="3"/>
      <c r="J285" s="1"/>
      <c r="K285" s="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</row>
    <row r="286" spans="1:241" s="9" customFormat="1" ht="12">
      <c r="A286" s="1"/>
      <c r="B286" s="1"/>
      <c r="C286" s="1"/>
      <c r="D286" s="15"/>
      <c r="E286" s="2"/>
      <c r="F286" s="17"/>
      <c r="G286" s="1"/>
      <c r="H286" s="1"/>
      <c r="I286" s="3"/>
      <c r="J286" s="1"/>
      <c r="K286" s="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</row>
    <row r="287" spans="1:241" s="9" customFormat="1" ht="12">
      <c r="A287" s="1"/>
      <c r="B287" s="1"/>
      <c r="C287" s="1"/>
      <c r="D287" s="15"/>
      <c r="E287" s="2"/>
      <c r="F287" s="17"/>
      <c r="G287" s="1"/>
      <c r="H287" s="1"/>
      <c r="I287" s="3"/>
      <c r="J287" s="1"/>
      <c r="K287" s="3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</row>
    <row r="288" spans="1:241" s="9" customFormat="1" ht="12">
      <c r="A288" s="1"/>
      <c r="B288" s="1"/>
      <c r="C288" s="1"/>
      <c r="D288" s="15"/>
      <c r="E288" s="2"/>
      <c r="F288" s="17"/>
      <c r="G288" s="1"/>
      <c r="H288" s="1"/>
      <c r="I288" s="3"/>
      <c r="J288" s="1"/>
      <c r="K288" s="3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</row>
  </sheetData>
  <sheetProtection/>
  <mergeCells count="8">
    <mergeCell ref="A249:K249"/>
    <mergeCell ref="A247:K247"/>
    <mergeCell ref="C4:G4"/>
    <mergeCell ref="A1:A8"/>
    <mergeCell ref="C3:K3"/>
    <mergeCell ref="C5:K5"/>
    <mergeCell ref="C6:K6"/>
    <mergeCell ref="A248:K248"/>
  </mergeCells>
  <conditionalFormatting sqref="A14:K244">
    <cfRule type="expression" priority="1" dxfId="0" stopIfTrue="1">
      <formula>MOD(ROW(),2)=0</formula>
    </cfRule>
  </conditionalFormatting>
  <printOptions horizontalCentered="1"/>
  <pageMargins left="0.5" right="0.5" top="0.5" bottom="0.5" header="0.25" footer="0.25"/>
  <pageSetup fitToHeight="10" fitToWidth="1" horizontalDpi="600" verticalDpi="600" orientation="portrait" scale="80" r:id="rId2"/>
  <headerFooter alignWithMargins="0">
    <oddFooter>&amp;R&amp;"Goudy Old Style,Regular"Page &amp;P of &amp;N</oddFooter>
  </headerFooter>
  <rowBreaks count="1" manualBreakCount="1">
    <brk id="245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eparfa1</dc:creator>
  <cp:keywords/>
  <dc:description/>
  <cp:lastModifiedBy>jgendr1</cp:lastModifiedBy>
  <cp:lastPrinted>2009-09-25T18:23:30Z</cp:lastPrinted>
  <dcterms:created xsi:type="dcterms:W3CDTF">2003-01-16T20:34:14Z</dcterms:created>
  <dcterms:modified xsi:type="dcterms:W3CDTF">2009-09-25T18:24:16Z</dcterms:modified>
  <cp:category/>
  <cp:version/>
  <cp:contentType/>
  <cp:contentStatus/>
</cp:coreProperties>
</file>